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https://justiceuk.sharepoint.com/sites/yjbBusinessIntelligenceandInsights/Statistics and Analysis/Annual Statistics/000 25 - YJ Stats 24-25/Ch 10 - Comparisons to the adult system/"/>
    </mc:Choice>
  </mc:AlternateContent>
  <xr:revisionPtr revIDLastSave="942" documentId="8_{BA2D42E5-9243-438B-86D8-12C50E0D330E}" xr6:coauthVersionLast="47" xr6:coauthVersionMax="47" xr10:uidLastSave="{ABA683CA-5A19-4018-AD46-06BE28B4C2EE}"/>
  <bookViews>
    <workbookView xWindow="-120" yWindow="-120" windowWidth="29040" windowHeight="15720" xr2:uid="{00000000-000D-0000-FFFF-FFFF00000000}"/>
  </bookViews>
  <sheets>
    <sheet name="Cover" sheetId="1" r:id="rId1"/>
    <sheet name="Notes" sheetId="2" r:id="rId2"/>
    <sheet name="10.1" sheetId="3" r:id="rId3"/>
    <sheet name="10.2" sheetId="4" r:id="rId4"/>
    <sheet name="10.3" sheetId="5" r:id="rId5"/>
    <sheet name="10.4" sheetId="6" r:id="rId6"/>
    <sheet name="10.5" sheetId="7" r:id="rId7"/>
    <sheet name="10.6" sheetId="12" r:id="rId8"/>
    <sheet name="10.7" sheetId="9" r:id="rId9"/>
    <sheet name="10.8" sheetId="10" r:id="rId10"/>
    <sheet name="10.9" sheetId="11" r:id="rId11"/>
  </sheets>
  <definedNames>
    <definedName name="Stop_and_Searches_Outcome">'10.2'!$A$3:$L$29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6" i="9" l="1"/>
  <c r="N5" i="9"/>
  <c r="O81" i="12"/>
  <c r="N107" i="12"/>
  <c r="C63" i="12"/>
  <c r="O57" i="12"/>
  <c r="N42" i="12"/>
  <c r="O12" i="12"/>
  <c r="N6" i="12"/>
  <c r="O5" i="6" l="1"/>
  <c r="N4" i="6"/>
  <c r="C6" i="6"/>
  <c r="C9" i="5"/>
  <c r="O8" i="5"/>
  <c r="O4" i="5"/>
  <c r="N4" i="5"/>
  <c r="C6" i="5"/>
  <c r="L26" i="4"/>
  <c r="I19" i="4"/>
  <c r="K13" i="4"/>
  <c r="H4" i="4"/>
  <c r="H4" i="3"/>
  <c r="N6" i="10"/>
  <c r="N5" i="10"/>
  <c r="N4" i="10"/>
  <c r="M6" i="10"/>
  <c r="M5" i="10"/>
  <c r="M4" i="10"/>
  <c r="M38" i="12" l="1"/>
  <c r="M27" i="12"/>
  <c r="C8" i="6"/>
  <c r="C7" i="6"/>
  <c r="O4" i="6"/>
  <c r="O42" i="12"/>
  <c r="N44" i="12"/>
  <c r="O44" i="12"/>
  <c r="N45" i="12"/>
  <c r="O45" i="12"/>
  <c r="N46" i="12"/>
  <c r="O46" i="12"/>
  <c r="N47" i="12"/>
  <c r="O47" i="12"/>
  <c r="N48" i="12"/>
  <c r="O48" i="12"/>
  <c r="N49" i="12"/>
  <c r="O49" i="12"/>
  <c r="O28" i="12"/>
  <c r="O29" i="12"/>
  <c r="O30" i="12"/>
  <c r="O31" i="12"/>
  <c r="O32" i="12"/>
  <c r="O33" i="12"/>
  <c r="O34" i="12"/>
  <c r="O35" i="12"/>
  <c r="N51" i="12" l="1"/>
  <c r="L74" i="12"/>
  <c r="M74" i="12"/>
  <c r="F74" i="12"/>
  <c r="O98" i="12"/>
  <c r="N98" i="12"/>
  <c r="O96" i="12"/>
  <c r="N96" i="12"/>
  <c r="O95" i="12"/>
  <c r="N95" i="12"/>
  <c r="O94" i="12"/>
  <c r="N94" i="12"/>
  <c r="O93" i="12"/>
  <c r="N93" i="12"/>
  <c r="O92" i="12"/>
  <c r="N92" i="12"/>
  <c r="O91" i="12"/>
  <c r="N91" i="12"/>
  <c r="O90" i="12"/>
  <c r="N90" i="12"/>
  <c r="O89" i="12"/>
  <c r="N89" i="12"/>
  <c r="O87" i="12"/>
  <c r="N87" i="12"/>
  <c r="O85" i="12"/>
  <c r="N85" i="12"/>
  <c r="O84" i="12"/>
  <c r="N84" i="12"/>
  <c r="O83" i="12"/>
  <c r="N83" i="12"/>
  <c r="O82" i="12"/>
  <c r="N82" i="12"/>
  <c r="N81" i="12"/>
  <c r="O80" i="12"/>
  <c r="N80" i="12"/>
  <c r="O78" i="12"/>
  <c r="N78" i="12"/>
  <c r="D110" i="12"/>
  <c r="D99" i="12"/>
  <c r="D88" i="12"/>
  <c r="C110" i="12"/>
  <c r="C99" i="12"/>
  <c r="C88" i="12"/>
  <c r="M88" i="12"/>
  <c r="L88" i="12"/>
  <c r="K88" i="12"/>
  <c r="J88" i="12"/>
  <c r="I88" i="12"/>
  <c r="H88" i="12"/>
  <c r="G88" i="12"/>
  <c r="F88" i="12"/>
  <c r="E88" i="12"/>
  <c r="M99" i="12"/>
  <c r="L99" i="12"/>
  <c r="K99" i="12"/>
  <c r="J99" i="12"/>
  <c r="I99" i="12"/>
  <c r="H99" i="12"/>
  <c r="G99" i="12"/>
  <c r="F99" i="12"/>
  <c r="E99" i="12"/>
  <c r="D73" i="12"/>
  <c r="C73" i="12"/>
  <c r="D72" i="12"/>
  <c r="C72" i="12"/>
  <c r="D71" i="12"/>
  <c r="C71" i="12"/>
  <c r="D70" i="12"/>
  <c r="C70" i="12"/>
  <c r="D69" i="12"/>
  <c r="C69" i="12"/>
  <c r="D68" i="12"/>
  <c r="C68" i="12"/>
  <c r="D67" i="12"/>
  <c r="C67" i="12"/>
  <c r="I74" i="12"/>
  <c r="G74" i="12"/>
  <c r="D66" i="12"/>
  <c r="C66" i="12"/>
  <c r="H74" i="12"/>
  <c r="D65" i="12"/>
  <c r="C65" i="12"/>
  <c r="K74" i="12"/>
  <c r="J74" i="12"/>
  <c r="E74" i="12"/>
  <c r="D64" i="12"/>
  <c r="C64" i="12"/>
  <c r="N106" i="12"/>
  <c r="N102" i="12"/>
  <c r="D37" i="12"/>
  <c r="C37" i="12"/>
  <c r="D36" i="12"/>
  <c r="C36" i="12"/>
  <c r="D35" i="12"/>
  <c r="C35" i="12"/>
  <c r="N35" i="12" s="1"/>
  <c r="D34" i="12"/>
  <c r="C34" i="12"/>
  <c r="N34" i="12" s="1"/>
  <c r="D33" i="12"/>
  <c r="C33" i="12"/>
  <c r="N33" i="12" s="1"/>
  <c r="D32" i="12"/>
  <c r="C32" i="12"/>
  <c r="N32" i="12" s="1"/>
  <c r="D31" i="12"/>
  <c r="C31" i="12"/>
  <c r="N31" i="12" s="1"/>
  <c r="D30" i="12"/>
  <c r="C30" i="12"/>
  <c r="N30" i="12" s="1"/>
  <c r="D29" i="12"/>
  <c r="C29" i="12"/>
  <c r="N29" i="12" s="1"/>
  <c r="D28" i="12"/>
  <c r="C28" i="12"/>
  <c r="N28" i="12" s="1"/>
  <c r="D63" i="12"/>
  <c r="D52" i="12"/>
  <c r="C52" i="12"/>
  <c r="D27" i="12"/>
  <c r="D16" i="12"/>
  <c r="C27" i="12"/>
  <c r="C16" i="12"/>
  <c r="M52" i="12"/>
  <c r="L52" i="12"/>
  <c r="K52" i="12"/>
  <c r="J52" i="12"/>
  <c r="I52" i="12"/>
  <c r="H52" i="12"/>
  <c r="G52" i="12"/>
  <c r="F52" i="12"/>
  <c r="E52" i="12"/>
  <c r="M63" i="12"/>
  <c r="L63" i="12"/>
  <c r="K63" i="12"/>
  <c r="J63" i="12"/>
  <c r="I63" i="12"/>
  <c r="H63" i="12"/>
  <c r="G63" i="12"/>
  <c r="F63" i="12"/>
  <c r="E63" i="12"/>
  <c r="L27" i="12"/>
  <c r="K27" i="12"/>
  <c r="J27" i="12"/>
  <c r="I27" i="12"/>
  <c r="H27" i="12"/>
  <c r="G27" i="12"/>
  <c r="F27" i="12"/>
  <c r="E27" i="12"/>
  <c r="E16" i="12"/>
  <c r="F16" i="12"/>
  <c r="G16" i="12"/>
  <c r="H16" i="12"/>
  <c r="I16" i="12"/>
  <c r="J16" i="12"/>
  <c r="K16" i="12"/>
  <c r="L16" i="12"/>
  <c r="M16" i="12"/>
  <c r="D74" i="12" l="1"/>
  <c r="D38" i="12"/>
  <c r="C74" i="12"/>
  <c r="O88" i="12"/>
  <c r="E38" i="12"/>
  <c r="H38" i="12"/>
  <c r="K38" i="12"/>
  <c r="G38" i="12"/>
  <c r="L38" i="12"/>
  <c r="I38" i="12"/>
  <c r="J38" i="12"/>
  <c r="F38" i="12"/>
  <c r="O104" i="12"/>
  <c r="O99" i="12"/>
  <c r="O101" i="12"/>
  <c r="N99" i="12"/>
  <c r="O109" i="12"/>
  <c r="O107" i="12"/>
  <c r="O100" i="12"/>
  <c r="E110" i="12"/>
  <c r="O106" i="12"/>
  <c r="O103" i="12"/>
  <c r="J110" i="12"/>
  <c r="O105" i="12"/>
  <c r="O102" i="12"/>
  <c r="N103" i="12"/>
  <c r="I110" i="12"/>
  <c r="K110" i="12"/>
  <c r="L110" i="12"/>
  <c r="N100" i="12"/>
  <c r="N104" i="12"/>
  <c r="N109" i="12"/>
  <c r="G110" i="12"/>
  <c r="M110" i="12"/>
  <c r="N88" i="12"/>
  <c r="N101" i="12"/>
  <c r="N105" i="12"/>
  <c r="H110" i="12"/>
  <c r="F110" i="12"/>
  <c r="C38" i="12"/>
  <c r="O110" i="12" l="1"/>
  <c r="N110" i="12"/>
  <c r="N19" i="9" l="1"/>
  <c r="O18" i="9"/>
  <c r="N18" i="9"/>
  <c r="O17" i="9"/>
  <c r="N17" i="9"/>
  <c r="O11" i="9"/>
  <c r="O10" i="9"/>
  <c r="N10" i="9"/>
  <c r="N6" i="9"/>
  <c r="O5" i="9"/>
  <c r="O19" i="9"/>
  <c r="O14" i="9"/>
  <c r="O13" i="9"/>
  <c r="O12" i="9"/>
  <c r="O9" i="9"/>
  <c r="O8" i="9"/>
  <c r="O7" i="9"/>
  <c r="N14" i="9"/>
  <c r="N13" i="9"/>
  <c r="N12" i="9"/>
  <c r="N11" i="9"/>
  <c r="N9" i="9"/>
  <c r="N8" i="9"/>
  <c r="N7" i="9"/>
  <c r="O6" i="12"/>
  <c r="O8" i="12"/>
  <c r="O9" i="12"/>
  <c r="O10" i="12"/>
  <c r="O11" i="12"/>
  <c r="O13" i="12"/>
  <c r="O15" i="12"/>
  <c r="O16" i="12"/>
  <c r="O17" i="12"/>
  <c r="O18" i="12"/>
  <c r="O19" i="12"/>
  <c r="O20" i="12"/>
  <c r="O21" i="12"/>
  <c r="O22" i="12"/>
  <c r="O23" i="12"/>
  <c r="O24" i="12"/>
  <c r="O26" i="12"/>
  <c r="O27" i="12"/>
  <c r="O37" i="12"/>
  <c r="O38" i="12"/>
  <c r="N8" i="12"/>
  <c r="N9" i="12"/>
  <c r="N10" i="12"/>
  <c r="N11" i="12"/>
  <c r="N12" i="12"/>
  <c r="N13" i="12"/>
  <c r="N15" i="12"/>
  <c r="N16" i="12"/>
  <c r="N17" i="12"/>
  <c r="N18" i="12"/>
  <c r="N19" i="12"/>
  <c r="N20" i="12"/>
  <c r="N21" i="12"/>
  <c r="N22" i="12"/>
  <c r="N23" i="12"/>
  <c r="N24" i="12"/>
  <c r="N26" i="12"/>
  <c r="N27" i="12"/>
  <c r="N37" i="12"/>
  <c r="N38" i="12"/>
  <c r="N62" i="12"/>
  <c r="O62" i="12"/>
  <c r="N63" i="12"/>
  <c r="O63" i="12"/>
  <c r="N66" i="12"/>
  <c r="O66" i="12"/>
  <c r="N67" i="12"/>
  <c r="O67" i="12"/>
  <c r="N68" i="12"/>
  <c r="O68" i="12"/>
  <c r="N69" i="12"/>
  <c r="O69" i="12"/>
  <c r="N70" i="12"/>
  <c r="O70" i="12"/>
  <c r="N71" i="12"/>
  <c r="O71" i="12"/>
  <c r="N55" i="12"/>
  <c r="O55" i="12"/>
  <c r="N56" i="12"/>
  <c r="O56" i="12"/>
  <c r="N57" i="12"/>
  <c r="N58" i="12"/>
  <c r="O58" i="12"/>
  <c r="N59" i="12"/>
  <c r="O59" i="12"/>
  <c r="N60" i="12"/>
  <c r="O60" i="12"/>
  <c r="O73" i="12"/>
  <c r="O65" i="12"/>
  <c r="O64" i="12"/>
  <c r="O54" i="12"/>
  <c r="O53" i="12"/>
  <c r="O52" i="12"/>
  <c r="O51" i="12"/>
  <c r="N73" i="12"/>
  <c r="N65" i="12"/>
  <c r="N64" i="12"/>
  <c r="N54" i="12"/>
  <c r="N53" i="12"/>
  <c r="N52" i="12"/>
  <c r="O74" i="12"/>
  <c r="N74" i="12"/>
  <c r="O16" i="9" l="1"/>
  <c r="O15" i="9"/>
  <c r="N15" i="9"/>
  <c r="N16" i="9"/>
  <c r="D6" i="3" l="1"/>
  <c r="D8" i="3" s="1"/>
  <c r="E6" i="3"/>
  <c r="E7" i="3" s="1"/>
  <c r="F6" i="3"/>
  <c r="F7" i="3" s="1"/>
  <c r="G6" i="3"/>
  <c r="G7" i="3" s="1"/>
  <c r="C6" i="3"/>
  <c r="C9" i="3" s="1"/>
  <c r="N5" i="6"/>
  <c r="O7" i="5"/>
  <c r="O6" i="5"/>
  <c r="O5" i="5"/>
  <c r="N7" i="5"/>
  <c r="N6" i="5"/>
  <c r="N5" i="5"/>
  <c r="E9" i="3" l="1"/>
  <c r="D9" i="3"/>
  <c r="D7" i="3"/>
  <c r="G8" i="3"/>
  <c r="C7" i="3"/>
  <c r="F8" i="3"/>
  <c r="C8" i="3"/>
  <c r="E8" i="3"/>
  <c r="G9" i="3"/>
  <c r="F9" i="3"/>
  <c r="H5" i="3"/>
  <c r="K6" i="10"/>
  <c r="J6" i="10"/>
  <c r="I6" i="10"/>
  <c r="H6" i="10"/>
  <c r="G6" i="10"/>
  <c r="F6" i="10"/>
  <c r="E6" i="10"/>
  <c r="D6" i="10"/>
  <c r="C6" i="10"/>
  <c r="B6" i="10"/>
  <c r="L6" i="6"/>
  <c r="L9" i="6" s="1"/>
  <c r="K6" i="6"/>
  <c r="K9" i="6" s="1"/>
  <c r="J6" i="6"/>
  <c r="J8" i="6" s="1"/>
  <c r="I6" i="6"/>
  <c r="I8" i="6" s="1"/>
  <c r="H6" i="6"/>
  <c r="H7" i="6" s="1"/>
  <c r="G6" i="6"/>
  <c r="G7" i="6" s="1"/>
  <c r="F6" i="6"/>
  <c r="F7" i="6" s="1"/>
  <c r="E6" i="6"/>
  <c r="E7" i="6" s="1"/>
  <c r="D6" i="6"/>
  <c r="D7" i="6" s="1"/>
  <c r="D6" i="5"/>
  <c r="D9" i="5" s="1"/>
  <c r="E6" i="5"/>
  <c r="E8" i="5" s="1"/>
  <c r="F6" i="5"/>
  <c r="F8" i="5" s="1"/>
  <c r="G6" i="5"/>
  <c r="G10" i="5" s="1"/>
  <c r="H6" i="5"/>
  <c r="H8" i="5" s="1"/>
  <c r="I6" i="5"/>
  <c r="I9" i="5" s="1"/>
  <c r="J6" i="5"/>
  <c r="J9" i="5" s="1"/>
  <c r="K6" i="5"/>
  <c r="K9" i="5" s="1"/>
  <c r="L6" i="5"/>
  <c r="L9" i="5" s="1"/>
  <c r="M6" i="5"/>
  <c r="M10" i="5" s="1"/>
  <c r="C10" i="5"/>
  <c r="L17" i="4"/>
  <c r="L18" i="4"/>
  <c r="L19" i="4"/>
  <c r="L20" i="4"/>
  <c r="L21" i="4"/>
  <c r="L22" i="4"/>
  <c r="L23" i="4"/>
  <c r="L24" i="4"/>
  <c r="L25" i="4"/>
  <c r="L27" i="4"/>
  <c r="L28" i="4"/>
  <c r="L29" i="4"/>
  <c r="L5" i="4"/>
  <c r="L6" i="4"/>
  <c r="L7" i="4"/>
  <c r="L8" i="4"/>
  <c r="L9" i="4"/>
  <c r="L10" i="4"/>
  <c r="L11" i="4"/>
  <c r="L12" i="4"/>
  <c r="L13" i="4"/>
  <c r="L14" i="4"/>
  <c r="L15" i="4"/>
  <c r="L16" i="4"/>
  <c r="L4" i="4"/>
  <c r="C8" i="5" l="1"/>
  <c r="N8" i="5" s="1"/>
  <c r="K8" i="5"/>
  <c r="J8" i="5"/>
  <c r="G8" i="5"/>
  <c r="D8" i="5"/>
  <c r="M8" i="5"/>
  <c r="G9" i="5"/>
  <c r="L8" i="5"/>
  <c r="M9" i="5"/>
  <c r="H10" i="5"/>
  <c r="I7" i="6"/>
  <c r="K8" i="6"/>
  <c r="L8" i="6"/>
  <c r="K7" i="6"/>
  <c r="C9" i="6"/>
  <c r="L7" i="6"/>
  <c r="D9" i="6"/>
  <c r="E9" i="6"/>
  <c r="D8" i="6"/>
  <c r="F9" i="6"/>
  <c r="J7" i="6"/>
  <c r="E8" i="6"/>
  <c r="G9" i="6"/>
  <c r="F8" i="6"/>
  <c r="H9" i="6"/>
  <c r="G8" i="6"/>
  <c r="I9" i="6"/>
  <c r="H8" i="6"/>
  <c r="J9" i="6"/>
  <c r="F10" i="5"/>
  <c r="I8" i="5"/>
  <c r="H9" i="5"/>
  <c r="I10" i="5"/>
  <c r="F9" i="5"/>
  <c r="J10" i="5"/>
  <c r="E10" i="5"/>
  <c r="K10" i="5"/>
  <c r="D10" i="5"/>
  <c r="L10" i="5"/>
  <c r="E9" i="5"/>
  <c r="K29" i="4" l="1"/>
  <c r="K28" i="4"/>
  <c r="K27" i="4"/>
  <c r="K26" i="4"/>
  <c r="K25" i="4"/>
  <c r="K24" i="4"/>
  <c r="K23" i="4"/>
  <c r="K22" i="4"/>
  <c r="K21" i="4"/>
  <c r="K20" i="4"/>
  <c r="K19" i="4"/>
  <c r="K18" i="4"/>
  <c r="K17" i="4"/>
  <c r="K16" i="4"/>
  <c r="K15" i="4"/>
  <c r="K14" i="4"/>
  <c r="K12" i="4"/>
  <c r="K11" i="4"/>
  <c r="K10" i="4"/>
  <c r="K9" i="4"/>
  <c r="K8" i="4"/>
  <c r="K7" i="4"/>
  <c r="K6" i="4"/>
  <c r="K5" i="4"/>
  <c r="K4" i="4"/>
  <c r="L6" i="10"/>
  <c r="M6" i="6"/>
  <c r="J29" i="4"/>
  <c r="I29" i="4"/>
  <c r="H29" i="4"/>
  <c r="J28" i="4"/>
  <c r="I28" i="4"/>
  <c r="H28" i="4"/>
  <c r="J27" i="4"/>
  <c r="I27" i="4"/>
  <c r="H27" i="4"/>
  <c r="J26" i="4"/>
  <c r="I26" i="4"/>
  <c r="H26" i="4"/>
  <c r="J25" i="4"/>
  <c r="I25" i="4"/>
  <c r="H25" i="4"/>
  <c r="J24" i="4"/>
  <c r="I24" i="4"/>
  <c r="H24" i="4"/>
  <c r="J23" i="4"/>
  <c r="I23" i="4"/>
  <c r="H23" i="4"/>
  <c r="J22" i="4"/>
  <c r="I22" i="4"/>
  <c r="H22" i="4"/>
  <c r="J21" i="4"/>
  <c r="I21" i="4"/>
  <c r="H21" i="4"/>
  <c r="J20" i="4"/>
  <c r="I20" i="4"/>
  <c r="H20" i="4"/>
  <c r="J19" i="4"/>
  <c r="H19" i="4"/>
  <c r="J18" i="4"/>
  <c r="I18" i="4"/>
  <c r="H18" i="4"/>
  <c r="J17" i="4"/>
  <c r="I17" i="4"/>
  <c r="H17" i="4"/>
  <c r="J16" i="4"/>
  <c r="I16" i="4"/>
  <c r="H16" i="4"/>
  <c r="J15" i="4"/>
  <c r="I15" i="4"/>
  <c r="H15" i="4"/>
  <c r="J14" i="4"/>
  <c r="I14" i="4"/>
  <c r="H14" i="4"/>
  <c r="J13" i="4"/>
  <c r="I13" i="4"/>
  <c r="H13" i="4"/>
  <c r="J12" i="4"/>
  <c r="I12" i="4"/>
  <c r="H12" i="4"/>
  <c r="J11" i="4"/>
  <c r="I11" i="4"/>
  <c r="H11" i="4"/>
  <c r="J10" i="4"/>
  <c r="I10" i="4"/>
  <c r="H10" i="4"/>
  <c r="J9" i="4"/>
  <c r="I9" i="4"/>
  <c r="H9" i="4"/>
  <c r="J8" i="4"/>
  <c r="I8" i="4"/>
  <c r="H8" i="4"/>
  <c r="J7" i="4"/>
  <c r="I7" i="4"/>
  <c r="H7" i="4"/>
  <c r="J6" i="4"/>
  <c r="I6" i="4"/>
  <c r="H6" i="4"/>
  <c r="J5" i="4"/>
  <c r="I5" i="4"/>
  <c r="H5" i="4"/>
  <c r="J4" i="4"/>
  <c r="I4" i="4"/>
  <c r="M7" i="6" l="1"/>
  <c r="O6" i="6"/>
  <c r="N6" i="6"/>
  <c r="M9" i="6"/>
  <c r="M8" i="6"/>
  <c r="H6" i="3"/>
</calcChain>
</file>

<file path=xl/sharedStrings.xml><?xml version="1.0" encoding="utf-8"?>
<sst xmlns="http://schemas.openxmlformats.org/spreadsheetml/2006/main" count="631" uniqueCount="204">
  <si>
    <t>Chapter 10: Comparisons with the adult system</t>
  </si>
  <si>
    <t>Table number</t>
  </si>
  <si>
    <t>Title</t>
  </si>
  <si>
    <t>Stop and searches</t>
  </si>
  <si>
    <t>Table 10.1</t>
  </si>
  <si>
    <t>Stop and searches by age group, England and Wales years ending March 2021 to 2025</t>
  </si>
  <si>
    <t>Table 10.2</t>
  </si>
  <si>
    <t>Stop and searches by age group and outcome, England and Wales years ending March 2021 to 2025</t>
  </si>
  <si>
    <t>Arrests</t>
  </si>
  <si>
    <t>Table 10.3</t>
  </si>
  <si>
    <t>First Time Entrants to the criminal justice system</t>
  </si>
  <si>
    <t>Table 10.4</t>
  </si>
  <si>
    <t>Numbers of first time entrants to the criminal justice system in England and Wales, by age group, years ending December 2014 to 2024</t>
  </si>
  <si>
    <t>Cautions</t>
  </si>
  <si>
    <t>Table 10.5</t>
  </si>
  <si>
    <t>Number of cautions given in England and Wales by age and sex, year ending March 2025</t>
  </si>
  <si>
    <t>Sentencing</t>
  </si>
  <si>
    <t>Table 10.6</t>
  </si>
  <si>
    <t>People sentenced for all offences by age group and type of sentence, years ending March 2015 to March 2025</t>
  </si>
  <si>
    <t>Reoffending</t>
  </si>
  <si>
    <t>Table 10.7</t>
  </si>
  <si>
    <t>Population in custody</t>
  </si>
  <si>
    <t>Table 10.8</t>
  </si>
  <si>
    <t>Custody population by age group in England and Wales, 30 June 2015 to 2025</t>
  </si>
  <si>
    <t>Knife and offensive weapon offences</t>
  </si>
  <si>
    <t>Table 10.9</t>
  </si>
  <si>
    <t>Offences involving threatening with a knife or offensive weapon resulting in a caution or sentence by age group in England and Wales, years ending March 2015 to March 2025</t>
  </si>
  <si>
    <t>Sources:</t>
  </si>
  <si>
    <t>Police Powers and Procedures</t>
  </si>
  <si>
    <t>Criminal Justice Statistics</t>
  </si>
  <si>
    <t>Criminal histories</t>
  </si>
  <si>
    <t>Proven Reoffending Statistics</t>
  </si>
  <si>
    <t>Offender Management Statistics Quarterly</t>
  </si>
  <si>
    <t>Knife possession sentencing quarterly</t>
  </si>
  <si>
    <t>Knife Possession Sentencing Quarterly Statistics</t>
  </si>
  <si>
    <t>Police National Computer (PNC)</t>
  </si>
  <si>
    <t>PNC is a live administrative database, therefore data may not match previously published data due to different extraction dates</t>
  </si>
  <si>
    <t>Notes</t>
  </si>
  <si>
    <t>This worksheet contains one table and refers to notes throughout the chapter 10 supplementary tables.</t>
  </si>
  <si>
    <t>Note</t>
  </si>
  <si>
    <t>Note text</t>
  </si>
  <si>
    <t>Offenders recorded on the Police National Computer by an English or Welsh police force as having received their first caution, youth caution or sentence. Only offenders residing in England and Wales at the time of their caution or sentence are counted. Offences resulting in Penalty Notices for Disorder are not counted as first offences.</t>
  </si>
  <si>
    <t xml:space="preserve">Offence groups and offence types are continually revised using the Offence Group Classification published alongside this report to reflect offences accurately. Users should exercise caution when comparing these figures to those previously published. </t>
  </si>
  <si>
    <t>Every effort is made to ensure that the figures presented are accurate and complete. However, it is important to note that these data have been extracted from large administrative data systems generated by the courts and police forces. As a consequence, care should be taken to ensure data collection processes and their inevitable limitations are taken into account when those data are used.</t>
  </si>
  <si>
    <t>The cautions figures provided have been drawn from an extract of the Police National Computer (PNC) data held by the Department. The PNC holds details of all convictions and cautions given for recordable offences . As with any large scale recording system the PNC is subject to possible errors with data entry and processing so data provided previously may be subject to revision</t>
  </si>
  <si>
    <t>Cautions statistics relate to persons for whom these offences were the principal offences for which they were dealt with. When an offender has been cautioned for two or more offences at the same time the principal offence is the more serious offence.</t>
  </si>
  <si>
    <t xml:space="preserve">All offences total includes where offence group was not known. </t>
  </si>
  <si>
    <t xml:space="preserve">All offences excludes summary motoring offences. 
Summary motoring offences are typically addressed through Fixed Penalty Notices when dealt with out of court. </t>
  </si>
  <si>
    <t xml:space="preserve">Figures may vary from those previously published, due to minor changes in classifications and other data revisions. </t>
  </si>
  <si>
    <t xml:space="preserve">The data provided for cautions given to children aged 10 to 17, may include some adult simple and conditional cautions as a possible data entry or processing error. </t>
  </si>
  <si>
    <t>Data with age not known is not included in table 10.5.</t>
  </si>
  <si>
    <t>Data relate to persons for whom these offences were the principal offences for which they were dealt with. When a defendant has been found guilty of two or more offences it is the offence for which the heaviest penalty is imposed. Where the same disposal is imposed for two or more offences, the offence selected is the offence for which the statutory maximum penalty is the most severe.</t>
  </si>
  <si>
    <t>Data are given on a principal disposal basis.</t>
  </si>
  <si>
    <t>Including those where sex was not known.</t>
  </si>
  <si>
    <t>Figures relate to where an offence was recorded as indictbale or triable-either-way. Figures exclude where offence was not known.</t>
  </si>
  <si>
    <t>Due to data development, figures may vary from those previous published. Please use figures from the most recent publication.</t>
  </si>
  <si>
    <t>Including those where age was not known.</t>
  </si>
  <si>
    <t>Figures for the year ending March 2021 may be affected by COVID-19 restrictions on court proceedings.</t>
  </si>
  <si>
    <t>The information in this publication for the first quarter of 2025 in relation to court proceedings and outcomes is provisional.</t>
  </si>
  <si>
    <t>Suspended sentences are not available for children. However, small volumes may be presented in some years due to recording issues on administrative data systems.</t>
  </si>
  <si>
    <t>Excludes life and indeterminate sentences.</t>
  </si>
  <si>
    <t>Annual average reoffending rates are formed by taking a weighted average of the four preceding 3 month offender cohorts, i.e. the four preceding 3 monthly cohorts added together.</t>
  </si>
  <si>
    <t>The custody populations in this chapter are taken from the Offender Management Statistics quarterly April to June 2024 and may therefore not match the custody population data in Chapter 7 of this publication due to different snapshot dates and counting rules.</t>
  </si>
  <si>
    <t>This worksheet contains one table.</t>
  </si>
  <si>
    <t>Number or proportion</t>
  </si>
  <si>
    <t>Age group</t>
  </si>
  <si>
    <t>2021</t>
  </si>
  <si>
    <t>2022</t>
  </si>
  <si>
    <t>2023</t>
  </si>
  <si>
    <t>2024</t>
  </si>
  <si>
    <t>2025</t>
  </si>
  <si>
    <t>% change March 2024 to 2025</t>
  </si>
  <si>
    <t>Number</t>
  </si>
  <si>
    <t>Children (aged 10 to 17)</t>
  </si>
  <si>
    <t>Adults (aged 18+)</t>
  </si>
  <si>
    <t>Total where age was known</t>
  </si>
  <si>
    <t>Proportion</t>
  </si>
  <si>
    <t>..</t>
  </si>
  <si>
    <t>Outcome</t>
  </si>
  <si>
    <t>Number 2021</t>
  </si>
  <si>
    <t>Number 2022</t>
  </si>
  <si>
    <t>Number 2023</t>
  </si>
  <si>
    <t>Number 2024</t>
  </si>
  <si>
    <t>Number 2025</t>
  </si>
  <si>
    <t>Proportion 2021</t>
  </si>
  <si>
    <t>Proportion 2022</t>
  </si>
  <si>
    <t>Proportion 2023</t>
  </si>
  <si>
    <t>Proportion 2024</t>
  </si>
  <si>
    <t>Proportion 2025</t>
  </si>
  <si>
    <t>Arrest</t>
  </si>
  <si>
    <t>Caution</t>
  </si>
  <si>
    <t>Community Resolution</t>
  </si>
  <si>
    <t>Guardian Intervention</t>
  </si>
  <si>
    <t>Khat or Cannabis Warning</t>
  </si>
  <si>
    <t>Other Action</t>
  </si>
  <si>
    <t>Penalty Notice for Disorder</t>
  </si>
  <si>
    <t>Seizure of Property</t>
  </si>
  <si>
    <t>Summons</t>
  </si>
  <si>
    <t>Verbal Warning or Words of Advice</t>
  </si>
  <si>
    <t>Voluntary Attendance</t>
  </si>
  <si>
    <t>No Further Action</t>
  </si>
  <si>
    <t>Total</t>
  </si>
  <si>
    <t>Table 10.3: Arrests made in England and Wales by age group, years ending March 2015 to 2025</t>
  </si>
  <si>
    <t>2015</t>
  </si>
  <si>
    <t>2016</t>
  </si>
  <si>
    <t>2017</t>
  </si>
  <si>
    <t>2018</t>
  </si>
  <si>
    <t>2019</t>
  </si>
  <si>
    <t>2020</t>
  </si>
  <si>
    <t>% change March 2015 to 2025</t>
  </si>
  <si>
    <t>Age unknown</t>
  </si>
  <si>
    <t xml:space="preserve">Total </t>
  </si>
  <si>
    <t>Table 10.4: Numbers of first time entrants to the criminal justice system in England and Wales, by age group, years ending December 2014 to 2024 [note 1]</t>
  </si>
  <si>
    <t>2014</t>
  </si>
  <si>
    <t>% change December 2014 to 2024</t>
  </si>
  <si>
    <t>% change December 2023 to 2024</t>
  </si>
  <si>
    <t>This worksheet contains one table. Some cells refer to notes, which can be found in the notes worksheet.</t>
  </si>
  <si>
    <t>Offence group</t>
  </si>
  <si>
    <t>Children aged 10 to 17 - male</t>
  </si>
  <si>
    <t>Young adults and adults aged 18+ male</t>
  </si>
  <si>
    <t>All ages - male</t>
  </si>
  <si>
    <t>Children aged 10 to 17 - female</t>
  </si>
  <si>
    <t>Young adults and adults aged 18+ - female</t>
  </si>
  <si>
    <t>All ages - female</t>
  </si>
  <si>
    <t>Children aged 10 to 17 - unknown sex</t>
  </si>
  <si>
    <t>Young adults and adults aged 18+ - unknown sex</t>
  </si>
  <si>
    <t>All ages - Unknown sex</t>
  </si>
  <si>
    <t>Children aged 10 to 17 - total</t>
  </si>
  <si>
    <t>Young adults and adults aged 18+ - total</t>
  </si>
  <si>
    <t>All ages - Total</t>
  </si>
  <si>
    <t>Violence against the person</t>
  </si>
  <si>
    <t>Sexual offences</t>
  </si>
  <si>
    <t>Robbery</t>
  </si>
  <si>
    <t>Theft offences</t>
  </si>
  <si>
    <t>Criminal damage and arson</t>
  </si>
  <si>
    <t>Drug offences</t>
  </si>
  <si>
    <t>Possession of weapons</t>
  </si>
  <si>
    <t>Public order offences</t>
  </si>
  <si>
    <t>Miscellaneous crime against society</t>
  </si>
  <si>
    <t>Fraud offences</t>
  </si>
  <si>
    <t>Total indictable offences</t>
  </si>
  <si>
    <t>Summary non-motoring offences</t>
  </si>
  <si>
    <t>All offences (excluding motoring offences)</t>
  </si>
  <si>
    <t>Some cells have no available data. ".." = Not available.</t>
  </si>
  <si>
    <t>Sentence type</t>
  </si>
  <si>
    <t>2021 [note 21]</t>
  </si>
  <si>
    <t>2025 [note 22]</t>
  </si>
  <si>
    <t>Immediate Custody</t>
  </si>
  <si>
    <t>Suspended Sentence [note 23]</t>
  </si>
  <si>
    <t>Community Sentence</t>
  </si>
  <si>
    <t>Fine</t>
  </si>
  <si>
    <t>Absolute Discharge</t>
  </si>
  <si>
    <t>Conditional Discharge</t>
  </si>
  <si>
    <t>Otherwise Dealt With</t>
  </si>
  <si>
    <t>Compensation</t>
  </si>
  <si>
    <t>Disposal not known</t>
  </si>
  <si>
    <t>Average Custodial Sentence Length (months) [note 24]</t>
  </si>
  <si>
    <t>Total sentenced</t>
  </si>
  <si>
    <t>All persons [note 19]</t>
  </si>
  <si>
    <t>The change for 'proportion of offenders who reoffend' is percentage point change.</t>
  </si>
  <si>
    <t>Breakdown</t>
  </si>
  <si>
    <t>Proportion of offenders who reoffend (%)</t>
  </si>
  <si>
    <t>Average number of reoffences per reoffender</t>
  </si>
  <si>
    <t>Number of reoffences</t>
  </si>
  <si>
    <t>Number of reoffenders</t>
  </si>
  <si>
    <t>Number of offenders in cohort</t>
  </si>
  <si>
    <t>All persons</t>
  </si>
  <si>
    <t>Table 10.8: Custody population in England and Wales by age group, 30th June 2015 to 2025 [note 26]</t>
  </si>
  <si>
    <t>% change June
2015 to 2025</t>
  </si>
  <si>
    <t>% change June 2024 to 2025</t>
  </si>
  <si>
    <t>Table 10.9: Knife and offensive weapon offences in England and Wales resulting in a caution or sentence, by age group, years ending March 2015 to 2025</t>
  </si>
  <si>
    <t>Year ending</t>
  </si>
  <si>
    <t>Aged 18 and over
Number of offences [note 21]</t>
  </si>
  <si>
    <t>Aged 18 and over
Caution</t>
  </si>
  <si>
    <t>Aged 18 and over
Absolute/ Conditional discharge</t>
  </si>
  <si>
    <t>Aged 18 and over
Fine</t>
  </si>
  <si>
    <t>Aged 18 and over
Community sentence</t>
  </si>
  <si>
    <t>Aged 18 and over
Suspended sentence</t>
  </si>
  <si>
    <t>Aged 18 and over
Immediate custody</t>
  </si>
  <si>
    <t>Aged 18 and over
Other disposal
[note 22]</t>
  </si>
  <si>
    <t>Aged 10 to 17
Number of offences 
[note 21]</t>
  </si>
  <si>
    <t>Aged 10 to 17
Youth cautions
[note 5]</t>
  </si>
  <si>
    <t>Aged 10 to 17
Absolute/ conditional discharge</t>
  </si>
  <si>
    <t>Aged 10 to 17
Fine</t>
  </si>
  <si>
    <t>Aged 10 to 17
Community sentence</t>
  </si>
  <si>
    <t>Aged 10 to 17
Suspended sentence</t>
  </si>
  <si>
    <t>Aged 10 to 17
Immediate custody</t>
  </si>
  <si>
    <t>Aged 10 to 17
Other disposal
[note 22]</t>
  </si>
  <si>
    <t>% change March 2014 to 2024</t>
  </si>
  <si>
    <t>% change March 2023 to 2024</t>
  </si>
  <si>
    <t>Table 10.1: Stop and searches by age group, England and Wales years ending March 2021 to 2025</t>
  </si>
  <si>
    <t>Table 10.2: Stop and searches by age group and outcome, England and Wales years ending March 2021 to 2025</t>
  </si>
  <si>
    <t>Arrests made in England and Wales by age group, years ending March 2015 to 2025</t>
  </si>
  <si>
    <t>This worksheet contains three tables, seperated by blank cells. Some cells refer to notes, which can be found in the notes worksheet.</t>
  </si>
  <si>
    <t>Table 10.7: Proven reoffending by age group, England and Wales, years ending March 2014 to 2024 [note 25]</t>
  </si>
  <si>
    <t>Proven reoffending by age group, England and Wales, years ending March 2014 to 2024</t>
  </si>
  <si>
    <t>Table 10.6: People sentenced for all offences by age group and type of sentence, years ending March 2015 to March 2025 [note 12][note 13][note 14][note 15][note 16][note 17][note 18][note 19][note 20]</t>
  </si>
  <si>
    <t>Table 10.6 refers to persons sentenced for all offences; Table 10.6a refers to persons sentenced for indictable offences; Table 10.6b refers to persons sentenced for summary offences.</t>
  </si>
  <si>
    <t>Adults are those offenders aged 18 and over and over, whilst children are aged under 18.</t>
  </si>
  <si>
    <t>Indictable only and triable either-way offences are often refered to collectively as 'Indictable'.</t>
  </si>
  <si>
    <t>% change March 2024 to March 2025</t>
  </si>
  <si>
    <t>Table 10.5: Number of cautions given in England and Wales by age and sex, year ending March 2025 [note 2][note 3][note 4][note 5][note 6][note 7][note 8][note 9][note 10][note 11]</t>
  </si>
  <si>
    <t>Table 10.6a: People sentenced for indictable offences by age group and type of sentence, years ending March 2014 to March 2024 [note 14][note 15][note 16][note 17][note 18][note 20]</t>
  </si>
  <si>
    <t>Table 10.6b: People sentenced for summary offences by age group and type of sentence, years ending March 2014 to March 2024 [note 14][note 15][note 16][note 17][note 18][note 19][note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</si>
</sst>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quot; &quot;#,##0&quot; &quot;;&quot;-&quot;#,##0&quot; &quot;;&quot; -&quot;#&quot; &quot;;&quot; &quot;@&quot; &quot;"/>
    <numFmt numFmtId="165" formatCode="0.0%"/>
    <numFmt numFmtId="166" formatCode="#,##0.0"/>
    <numFmt numFmtId="167" formatCode="0.0"/>
    <numFmt numFmtId="168" formatCode="0&quot; &quot;"/>
    <numFmt numFmtId="169" formatCode="&quot; &quot;#,##0.00&quot; &quot;;&quot;-&quot;#,##0.00&quot; &quot;;&quot; -&quot;#&quot; &quot;;&quot; &quot;@&quot; &quot;"/>
    <numFmt numFmtId="170" formatCode="&quot; &quot;#,##0.00&quot; &quot;;&quot;-&quot;#,##0.00&quot; &quot;;&quot; -&quot;00&quot; &quot;;&quot; &quot;@&quot; &quot;"/>
    <numFmt numFmtId="171" formatCode="&quot; &quot;[$€-809]#,##0.00&quot; &quot;;&quot;-&quot;[$€-809]#,##0.00&quot; &quot;;&quot; &quot;[$€-809]&quot;-&quot;#&quot; &quot;"/>
    <numFmt numFmtId="172" formatCode="#,##0.00&quot; &quot;;[Red]&quot;-&quot;#,##0.00&quot; &quot;"/>
  </numFmts>
  <fonts count="44" x14ac:knownFonts="1">
    <font>
      <sz val="10"/>
      <color rgb="FF000000"/>
      <name val="Arial"/>
      <family val="2"/>
    </font>
    <font>
      <sz val="10"/>
      <color rgb="FF000000"/>
      <name val="Arial"/>
      <family val="2"/>
    </font>
    <font>
      <sz val="11"/>
      <color rgb="FF000000"/>
      <name val="Calibri"/>
      <family val="2"/>
    </font>
    <font>
      <sz val="11"/>
      <color rgb="FFFFFFFF"/>
      <name val="Calibri"/>
      <family val="2"/>
    </font>
    <font>
      <sz val="11"/>
      <color rgb="FF800080"/>
      <name val="Calibri"/>
      <family val="2"/>
    </font>
    <font>
      <b/>
      <sz val="11"/>
      <color rgb="FFFF9900"/>
      <name val="Calibri"/>
      <family val="2"/>
    </font>
    <font>
      <b/>
      <sz val="11"/>
      <color rgb="FFFFFFFF"/>
      <name val="Calibri"/>
      <family val="2"/>
    </font>
    <font>
      <i/>
      <sz val="11"/>
      <color rgb="FF808080"/>
      <name val="Calibri"/>
      <family val="2"/>
    </font>
    <font>
      <sz val="11"/>
      <color rgb="FF008000"/>
      <name val="Calibri"/>
      <family val="2"/>
    </font>
    <font>
      <b/>
      <sz val="15"/>
      <color rgb="FF003366"/>
      <name val="Calibri"/>
      <family val="2"/>
    </font>
    <font>
      <b/>
      <sz val="13"/>
      <color rgb="FF003366"/>
      <name val="Calibri"/>
      <family val="2"/>
    </font>
    <font>
      <b/>
      <sz val="11"/>
      <color rgb="FF003366"/>
      <name val="Calibri"/>
      <family val="2"/>
    </font>
    <font>
      <u/>
      <sz val="10"/>
      <color rgb="FF0000FF"/>
      <name val="Arial"/>
      <family val="2"/>
    </font>
    <font>
      <u/>
      <sz val="10"/>
      <color rgb="FF0066CC"/>
      <name val="Arial"/>
      <family val="2"/>
    </font>
    <font>
      <u/>
      <sz val="10"/>
      <color rgb="FF0563C1"/>
      <name val="Arial"/>
      <family val="2"/>
    </font>
    <font>
      <u/>
      <sz val="12"/>
      <color rgb="FF0000FF"/>
      <name val="Arial"/>
      <family val="2"/>
    </font>
    <font>
      <sz val="8"/>
      <color rgb="FF000000"/>
      <name val="Arial"/>
      <family val="2"/>
    </font>
    <font>
      <sz val="8"/>
      <color rgb="FFFFFFFF"/>
      <name val="Arial"/>
      <family val="2"/>
    </font>
    <font>
      <u/>
      <sz val="8"/>
      <color rgb="FF0000FF"/>
      <name val="Arial"/>
      <family val="2"/>
    </font>
    <font>
      <u/>
      <sz val="20"/>
      <color rgb="FF000000"/>
      <name val="Arial"/>
      <family val="2"/>
    </font>
    <font>
      <b/>
      <sz val="8"/>
      <color rgb="FFFFFFFF"/>
      <name val="Arial"/>
      <family val="2"/>
    </font>
    <font>
      <b/>
      <sz val="8"/>
      <color rgb="FF000080"/>
      <name val="Arial"/>
      <family val="2"/>
    </font>
    <font>
      <b/>
      <sz val="12"/>
      <color rgb="FF000000"/>
      <name val="Arial"/>
      <family val="2"/>
    </font>
    <font>
      <sz val="8"/>
      <color rgb="FF000080"/>
      <name val="Arial"/>
      <family val="2"/>
    </font>
    <font>
      <sz val="11"/>
      <color rgb="FF333399"/>
      <name val="Calibri"/>
      <family val="2"/>
    </font>
    <font>
      <sz val="11"/>
      <color rgb="FFFF9900"/>
      <name val="Calibri"/>
      <family val="2"/>
    </font>
    <font>
      <sz val="11"/>
      <color rgb="FF993300"/>
      <name val="Calibri"/>
      <family val="2"/>
    </font>
    <font>
      <sz val="12"/>
      <color rgb="FF000000"/>
      <name val="Arial"/>
      <family val="2"/>
    </font>
    <font>
      <sz val="10"/>
      <color rgb="FF000000"/>
      <name val="Courier"/>
      <family val="3"/>
    </font>
    <font>
      <b/>
      <sz val="11"/>
      <color rgb="FF333333"/>
      <name val="Calibri"/>
      <family val="2"/>
    </font>
    <font>
      <b/>
      <sz val="14"/>
      <color rgb="FF000000"/>
      <name val="Arial"/>
      <family val="2"/>
    </font>
    <font>
      <b/>
      <sz val="18"/>
      <color rgb="FF003366"/>
      <name val="Cambria"/>
      <family val="1"/>
    </font>
    <font>
      <b/>
      <sz val="11"/>
      <color rgb="FF000000"/>
      <name val="Calibri"/>
      <family val="2"/>
    </font>
    <font>
      <sz val="11"/>
      <color rgb="FFFF0000"/>
      <name val="Calibri"/>
      <family val="2"/>
    </font>
    <font>
      <sz val="12"/>
      <color rgb="FFFF0000"/>
      <name val="Arial"/>
      <family val="2"/>
    </font>
    <font>
      <b/>
      <sz val="10"/>
      <color rgb="FFFF0000"/>
      <name val="Arial"/>
      <family val="2"/>
    </font>
    <font>
      <b/>
      <sz val="11"/>
      <color rgb="FF000000"/>
      <name val="Arial"/>
      <family val="2"/>
    </font>
    <font>
      <u/>
      <sz val="10"/>
      <color rgb="FF000000"/>
      <name val="Arial"/>
      <family val="2"/>
    </font>
    <font>
      <b/>
      <sz val="12"/>
      <color rgb="FFFF0000"/>
      <name val="Arial"/>
      <family val="2"/>
    </font>
    <font>
      <sz val="10"/>
      <color rgb="FFFF0000"/>
      <name val="Arial"/>
      <family val="2"/>
    </font>
    <font>
      <sz val="8"/>
      <color rgb="FFFF0000"/>
      <name val="Arial"/>
      <family val="2"/>
    </font>
    <font>
      <b/>
      <sz val="10"/>
      <color rgb="FF000000"/>
      <name val="Arial"/>
      <family val="2"/>
    </font>
    <font>
      <sz val="11"/>
      <color rgb="FF000000"/>
      <name val="Arial"/>
      <family val="2"/>
    </font>
    <font>
      <sz val="8"/>
      <name val="Arial"/>
      <family val="2"/>
    </font>
  </fonts>
  <fills count="29">
    <fill>
      <patternFill patternType="none"/>
    </fill>
    <fill>
      <patternFill patternType="gray125"/>
    </fill>
    <fill>
      <patternFill patternType="solid">
        <fgColor rgb="FFCCCCFF"/>
        <bgColor rgb="FFCCCCFF"/>
      </patternFill>
    </fill>
    <fill>
      <patternFill patternType="solid">
        <fgColor rgb="FFFF99CC"/>
        <bgColor rgb="FFFF99CC"/>
      </patternFill>
    </fill>
    <fill>
      <patternFill patternType="solid">
        <fgColor rgb="FFCCFFCC"/>
        <bgColor rgb="FFCCFFCC"/>
      </patternFill>
    </fill>
    <fill>
      <patternFill patternType="solid">
        <fgColor rgb="FFCC99FF"/>
        <bgColor rgb="FFCC99FF"/>
      </patternFill>
    </fill>
    <fill>
      <patternFill patternType="solid">
        <fgColor rgb="FFCCFFFF"/>
        <bgColor rgb="FFCCFFFF"/>
      </patternFill>
    </fill>
    <fill>
      <patternFill patternType="solid">
        <fgColor rgb="FFFFCC99"/>
        <bgColor rgb="FFFFCC99"/>
      </patternFill>
    </fill>
    <fill>
      <patternFill patternType="solid">
        <fgColor rgb="FF99CCFF"/>
        <bgColor rgb="FF99CCFF"/>
      </patternFill>
    </fill>
    <fill>
      <patternFill patternType="solid">
        <fgColor rgb="FFFF8080"/>
        <bgColor rgb="FFFF8080"/>
      </patternFill>
    </fill>
    <fill>
      <patternFill patternType="solid">
        <fgColor rgb="FF00FF00"/>
        <bgColor rgb="FF00FF00"/>
      </patternFill>
    </fill>
    <fill>
      <patternFill patternType="solid">
        <fgColor rgb="FFFFCC00"/>
        <bgColor rgb="FFFFCC00"/>
      </patternFill>
    </fill>
    <fill>
      <patternFill patternType="solid">
        <fgColor rgb="FF0066CC"/>
        <bgColor rgb="FF0066CC"/>
      </patternFill>
    </fill>
    <fill>
      <patternFill patternType="solid">
        <fgColor rgb="FF800080"/>
        <bgColor rgb="FF800080"/>
      </patternFill>
    </fill>
    <fill>
      <patternFill patternType="solid">
        <fgColor rgb="FF33CCCC"/>
        <bgColor rgb="FF33CCCC"/>
      </patternFill>
    </fill>
    <fill>
      <patternFill patternType="solid">
        <fgColor rgb="FFFF9900"/>
        <bgColor rgb="FFFF9900"/>
      </patternFill>
    </fill>
    <fill>
      <patternFill patternType="solid">
        <fgColor rgb="FF333399"/>
        <bgColor rgb="FF333399"/>
      </patternFill>
    </fill>
    <fill>
      <patternFill patternType="solid">
        <fgColor rgb="FFFF0000"/>
        <bgColor rgb="FFFF0000"/>
      </patternFill>
    </fill>
    <fill>
      <patternFill patternType="solid">
        <fgColor rgb="FF339966"/>
        <bgColor rgb="FF339966"/>
      </patternFill>
    </fill>
    <fill>
      <patternFill patternType="solid">
        <fgColor rgb="FFFF6600"/>
        <bgColor rgb="FFFF6600"/>
      </patternFill>
    </fill>
    <fill>
      <patternFill patternType="solid">
        <fgColor rgb="FFC0C0C0"/>
        <bgColor rgb="FFC0C0C0"/>
      </patternFill>
    </fill>
    <fill>
      <patternFill patternType="solid">
        <fgColor rgb="FF969696"/>
        <bgColor rgb="FF969696"/>
      </patternFill>
    </fill>
    <fill>
      <patternFill patternType="solid">
        <fgColor rgb="FF800000"/>
        <bgColor rgb="FF800000"/>
      </patternFill>
    </fill>
    <fill>
      <patternFill patternType="solid">
        <fgColor rgb="FF008000"/>
        <bgColor rgb="FF008000"/>
      </patternFill>
    </fill>
    <fill>
      <patternFill patternType="solid">
        <fgColor rgb="FFFFFF99"/>
        <bgColor rgb="FFFFFF99"/>
      </patternFill>
    </fill>
    <fill>
      <patternFill patternType="solid">
        <fgColor rgb="FF3366FF"/>
        <bgColor rgb="FF3366FF"/>
      </patternFill>
    </fill>
    <fill>
      <patternFill patternType="solid">
        <fgColor rgb="FFFFFFFF"/>
        <bgColor rgb="FFFFFFFF"/>
      </patternFill>
    </fill>
    <fill>
      <patternFill patternType="solid">
        <fgColor rgb="FF000080"/>
        <bgColor rgb="FF000080"/>
      </patternFill>
    </fill>
    <fill>
      <patternFill patternType="solid">
        <fgColor rgb="FFFFFFCC"/>
        <bgColor rgb="FFFFFFCC"/>
      </patternFill>
    </fill>
  </fills>
  <borders count="36">
    <border>
      <left/>
      <right/>
      <top/>
      <bottom/>
      <diagonal/>
    </border>
    <border>
      <left style="thin">
        <color rgb="FF808080"/>
      </left>
      <right style="thin">
        <color rgb="FF808080"/>
      </right>
      <top style="thin">
        <color rgb="FF808080"/>
      </top>
      <bottom style="thin">
        <color rgb="FF808080"/>
      </bottom>
      <diagonal/>
    </border>
    <border>
      <left style="double">
        <color rgb="FF333333"/>
      </left>
      <right style="double">
        <color rgb="FF333333"/>
      </right>
      <top style="double">
        <color rgb="FF333333"/>
      </top>
      <bottom style="double">
        <color rgb="FF333333"/>
      </bottom>
      <diagonal/>
    </border>
    <border>
      <left/>
      <right/>
      <top/>
      <bottom style="thick">
        <color rgb="FF333399"/>
      </bottom>
      <diagonal/>
    </border>
    <border>
      <left/>
      <right/>
      <top/>
      <bottom style="thick">
        <color rgb="FFC0C0C0"/>
      </bottom>
      <diagonal/>
    </border>
    <border>
      <left/>
      <right/>
      <top/>
      <bottom style="medium">
        <color rgb="FF0066CC"/>
      </bottom>
      <diagonal/>
    </border>
    <border>
      <left/>
      <right/>
      <top/>
      <bottom style="double">
        <color rgb="FFFF9900"/>
      </bottom>
      <diagonal/>
    </border>
    <border>
      <left style="thin">
        <color rgb="FFC0C0C0"/>
      </left>
      <right style="thin">
        <color rgb="FFC0C0C0"/>
      </right>
      <top style="thin">
        <color rgb="FFC0C0C0"/>
      </top>
      <bottom style="thin">
        <color rgb="FFC0C0C0"/>
      </bottom>
      <diagonal/>
    </border>
    <border>
      <left style="thin">
        <color rgb="FF333333"/>
      </left>
      <right style="thin">
        <color rgb="FF333333"/>
      </right>
      <top style="thin">
        <color rgb="FF333333"/>
      </top>
      <bottom style="thin">
        <color rgb="FF333333"/>
      </bottom>
      <diagonal/>
    </border>
    <border>
      <left/>
      <right/>
      <top style="thin">
        <color rgb="FF333399"/>
      </top>
      <bottom style="double">
        <color rgb="FF333399"/>
      </bottom>
      <diagonal/>
    </border>
    <border>
      <left/>
      <right/>
      <top style="thin">
        <color rgb="FF000000"/>
      </top>
      <bottom style="thin">
        <color rgb="FF000000"/>
      </bottom>
      <diagonal/>
    </border>
    <border>
      <left/>
      <right/>
      <top style="thin">
        <color rgb="FF000000"/>
      </top>
      <bottom/>
      <diagonal/>
    </border>
    <border>
      <left style="thin">
        <color rgb="FF999999"/>
      </left>
      <right/>
      <top style="thin">
        <color rgb="FF000000"/>
      </top>
      <bottom/>
      <diagonal/>
    </border>
    <border>
      <left style="thin">
        <color rgb="FF999999"/>
      </left>
      <right/>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right/>
      <top style="thin">
        <color auto="1"/>
      </top>
      <bottom/>
      <diagonal/>
    </border>
    <border>
      <left/>
      <right/>
      <top/>
      <bottom style="dashed">
        <color auto="1"/>
      </bottom>
      <diagonal/>
    </border>
    <border>
      <left/>
      <right/>
      <top style="dashed">
        <color auto="1"/>
      </top>
      <bottom style="thin">
        <color auto="1"/>
      </bottom>
      <diagonal/>
    </border>
    <border>
      <left/>
      <right/>
      <top/>
      <bottom style="dashed">
        <color rgb="FF000000"/>
      </bottom>
      <diagonal/>
    </border>
    <border>
      <left/>
      <right/>
      <top style="dashed">
        <color rgb="FF000000"/>
      </top>
      <bottom style="thin">
        <color rgb="FF000000"/>
      </bottom>
      <diagonal/>
    </border>
    <border>
      <left/>
      <right/>
      <top/>
      <bottom style="thin">
        <color auto="1"/>
      </bottom>
      <diagonal/>
    </border>
    <border>
      <left style="thin">
        <color rgb="FF000000"/>
      </left>
      <right/>
      <top/>
      <bottom style="thin">
        <color auto="1"/>
      </bottom>
      <diagonal/>
    </border>
    <border>
      <left style="thin">
        <color rgb="FF999999"/>
      </left>
      <right/>
      <top/>
      <bottom style="dashed">
        <color auto="1"/>
      </bottom>
      <diagonal/>
    </border>
    <border>
      <left style="thin">
        <color rgb="FF999999"/>
      </left>
      <right/>
      <top style="dashed">
        <color auto="1"/>
      </top>
      <bottom style="thin">
        <color auto="1"/>
      </bottom>
      <diagonal/>
    </border>
    <border>
      <left/>
      <right/>
      <top style="dashed">
        <color auto="1"/>
      </top>
      <bottom style="dashed">
        <color auto="1"/>
      </bottom>
      <diagonal/>
    </border>
    <border>
      <left style="thin">
        <color rgb="FF000000"/>
      </left>
      <right/>
      <top/>
      <bottom style="dashed">
        <color auto="1"/>
      </bottom>
      <diagonal/>
    </border>
    <border>
      <left style="thin">
        <color rgb="FF000000"/>
      </left>
      <right/>
      <top style="dashed">
        <color auto="1"/>
      </top>
      <bottom style="dashed">
        <color auto="1"/>
      </bottom>
      <diagonal/>
    </border>
    <border>
      <left style="thin">
        <color rgb="FF000000"/>
      </left>
      <right/>
      <top style="dashed">
        <color auto="1"/>
      </top>
      <bottom style="thin">
        <color auto="1"/>
      </bottom>
      <diagonal/>
    </border>
    <border>
      <left style="thin">
        <color rgb="FF999999"/>
      </left>
      <right/>
      <top/>
      <bottom style="thin">
        <color rgb="FF000000"/>
      </bottom>
      <diagonal/>
    </border>
    <border>
      <left/>
      <right/>
      <top style="thin">
        <color indexed="64"/>
      </top>
      <bottom style="thin">
        <color rgb="FF000000"/>
      </bottom>
      <diagonal/>
    </border>
    <border>
      <left/>
      <right style="dashed">
        <color indexed="64"/>
      </right>
      <top style="thin">
        <color indexed="64"/>
      </top>
      <bottom style="thin">
        <color rgb="FF000000"/>
      </bottom>
      <diagonal/>
    </border>
    <border>
      <left/>
      <right style="dashed">
        <color indexed="64"/>
      </right>
      <top/>
      <bottom/>
      <diagonal/>
    </border>
    <border>
      <left/>
      <right style="dashed">
        <color indexed="64"/>
      </right>
      <top/>
      <bottom style="dashed">
        <color rgb="FF000000"/>
      </bottom>
      <diagonal/>
    </border>
    <border>
      <left/>
      <right style="dashed">
        <color indexed="64"/>
      </right>
      <top style="dashed">
        <color rgb="FF000000"/>
      </top>
      <bottom style="thin">
        <color rgb="FF000000"/>
      </bottom>
      <diagonal/>
    </border>
  </borders>
  <cellStyleXfs count="127">
    <xf numFmtId="0" fontId="0" fillId="0" borderId="0"/>
    <xf numFmtId="169" fontId="1" fillId="0" borderId="0" applyFont="0" applyFill="0" applyBorder="0" applyAlignment="0" applyProtection="0"/>
    <xf numFmtId="9" fontId="1" fillId="0" borderId="0" applyFont="0" applyFill="0" applyBorder="0" applyAlignment="0" applyProtection="0"/>
    <xf numFmtId="0" fontId="30" fillId="0" borderId="0" applyNumberFormat="0" applyBorder="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8" fillId="4" borderId="0" applyNumberFormat="0" applyBorder="0" applyAlignment="0" applyProtection="0"/>
    <xf numFmtId="0" fontId="4" fillId="3" borderId="0" applyNumberFormat="0" applyBorder="0" applyAlignment="0" applyProtection="0"/>
    <xf numFmtId="0" fontId="26" fillId="24" borderId="0" applyNumberFormat="0" applyBorder="0" applyAlignment="0" applyProtection="0"/>
    <xf numFmtId="0" fontId="24" fillId="7" borderId="1" applyNumberFormat="0" applyAlignment="0" applyProtection="0"/>
    <xf numFmtId="0" fontId="29" fillId="20" borderId="8" applyNumberFormat="0" applyAlignment="0" applyProtection="0"/>
    <xf numFmtId="0" fontId="5" fillId="20" borderId="1" applyNumberFormat="0" applyAlignment="0" applyProtection="0"/>
    <xf numFmtId="0" fontId="25" fillId="0" borderId="6" applyNumberFormat="0" applyFill="0" applyAlignment="0" applyProtection="0"/>
    <xf numFmtId="0" fontId="6" fillId="21" borderId="2" applyNumberFormat="0" applyAlignment="0" applyProtection="0"/>
    <xf numFmtId="0" fontId="33" fillId="0" borderId="0" applyNumberFormat="0" applyFill="0" applyBorder="0" applyAlignment="0" applyProtection="0"/>
    <xf numFmtId="0" fontId="1" fillId="28" borderId="7" applyNumberFormat="0" applyFont="0" applyAlignment="0" applyProtection="0"/>
    <xf numFmtId="0" fontId="7" fillId="0" borderId="0" applyNumberFormat="0" applyFill="0" applyBorder="0" applyAlignment="0" applyProtection="0"/>
    <xf numFmtId="0" fontId="32" fillId="0" borderId="9" applyNumberFormat="0" applyFill="0" applyAlignment="0" applyProtection="0"/>
    <xf numFmtId="0" fontId="3" fillId="16" borderId="0" applyNumberFormat="0" applyBorder="0" applyAlignment="0" applyProtection="0"/>
    <xf numFmtId="0" fontId="2" fillId="2" borderId="0" applyNumberFormat="0" applyBorder="0" applyAlignment="0" applyProtection="0"/>
    <xf numFmtId="0" fontId="2" fillId="8" borderId="0" applyNumberFormat="0" applyBorder="0" applyAlignment="0" applyProtection="0"/>
    <xf numFmtId="0" fontId="3" fillId="12" borderId="0" applyNumberFormat="0" applyBorder="0" applyAlignment="0" applyProtection="0"/>
    <xf numFmtId="0" fontId="3" fillId="17"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3" fillId="9" borderId="0" applyNumberFormat="0" applyBorder="0" applyAlignment="0" applyProtection="0"/>
    <xf numFmtId="0" fontId="3" fillId="18"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2" fillId="6" borderId="0" applyNumberFormat="0" applyBorder="0" applyAlignment="0" applyProtection="0"/>
    <xf numFmtId="0" fontId="2" fillId="8"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2" fillId="7" borderId="0" applyNumberFormat="0" applyBorder="0" applyAlignment="0" applyProtection="0"/>
    <xf numFmtId="0" fontId="2" fillId="11" borderId="0" applyNumberFormat="0" applyBorder="0" applyAlignment="0" applyProtection="0"/>
    <xf numFmtId="0" fontId="3" fillId="15" borderId="0" applyNumberFormat="0" applyBorder="0" applyAlignment="0" applyProtection="0"/>
    <xf numFmtId="169" fontId="1" fillId="0" borderId="0" applyFont="0" applyFill="0" applyBorder="0" applyAlignment="0" applyProtection="0"/>
    <xf numFmtId="169" fontId="1" fillId="0" borderId="0" applyFont="0" applyFill="0" applyBorder="0" applyAlignment="0" applyProtection="0"/>
    <xf numFmtId="170" fontId="1" fillId="0" borderId="0" applyFont="0" applyFill="0" applyBorder="0" applyAlignment="0" applyProtection="0"/>
    <xf numFmtId="169" fontId="1" fillId="0" borderId="0" applyFont="0" applyFill="0" applyBorder="0" applyAlignment="0" applyProtection="0"/>
    <xf numFmtId="170" fontId="1" fillId="0" borderId="0" applyFont="0" applyFill="0" applyBorder="0" applyAlignment="0" applyProtection="0"/>
    <xf numFmtId="169" fontId="1" fillId="0" borderId="0" applyFont="0" applyFill="0" applyBorder="0" applyAlignment="0" applyProtection="0"/>
    <xf numFmtId="171" fontId="1" fillId="0" borderId="0" applyFon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6" fillId="0" borderId="0" applyNumberFormat="0" applyBorder="0" applyProtection="0">
      <alignment horizontal="left"/>
    </xf>
    <xf numFmtId="4" fontId="17" fillId="22" borderId="0" applyBorder="0" applyProtection="0"/>
    <xf numFmtId="4" fontId="17" fillId="23" borderId="0" applyBorder="0" applyProtection="0"/>
    <xf numFmtId="4" fontId="16" fillId="24" borderId="0" applyBorder="0" applyProtection="0"/>
    <xf numFmtId="0" fontId="17" fillId="25" borderId="0" applyNumberFormat="0" applyBorder="0" applyProtection="0">
      <alignment horizontal="left"/>
    </xf>
    <xf numFmtId="0" fontId="18" fillId="26" borderId="0" applyNumberFormat="0" applyBorder="0" applyProtection="0"/>
    <xf numFmtId="0" fontId="19" fillId="26" borderId="0" applyNumberFormat="0" applyBorder="0" applyProtection="0"/>
    <xf numFmtId="172" fontId="16" fillId="0" borderId="0" applyBorder="0" applyProtection="0">
      <alignment horizontal="right"/>
    </xf>
    <xf numFmtId="0" fontId="20" fillId="27" borderId="0" applyNumberFormat="0" applyBorder="0" applyProtection="0">
      <alignment horizontal="left"/>
    </xf>
    <xf numFmtId="0" fontId="20" fillId="25" borderId="0" applyNumberFormat="0" applyBorder="0" applyProtection="0">
      <alignment horizontal="left"/>
    </xf>
    <xf numFmtId="0" fontId="21" fillId="0" borderId="0" applyNumberFormat="0" applyBorder="0" applyProtection="0">
      <alignment horizontal="left"/>
    </xf>
    <xf numFmtId="0" fontId="16" fillId="0" borderId="0" applyNumberFormat="0" applyBorder="0" applyProtection="0">
      <alignment horizontal="left"/>
    </xf>
    <xf numFmtId="0" fontId="22" fillId="0" borderId="0" applyNumberFormat="0" applyBorder="0" applyProtection="0"/>
    <xf numFmtId="0" fontId="23" fillId="0" borderId="0" applyNumberFormat="0" applyBorder="0" applyProtection="0">
      <alignment horizontal="left"/>
    </xf>
    <xf numFmtId="0" fontId="21" fillId="0" borderId="0" applyNumberFormat="0" applyBorder="0" applyProtection="0"/>
    <xf numFmtId="0" fontId="21" fillId="0" borderId="0" applyNumberFormat="0" applyBorder="0" applyProtection="0"/>
    <xf numFmtId="0" fontId="2" fillId="0" borderId="0" applyNumberFormat="0" applyBorder="0" applyProtection="0"/>
    <xf numFmtId="0" fontId="1" fillId="0" borderId="0" applyNumberFormat="0" applyFont="0" applyBorder="0" applyProtection="0"/>
    <xf numFmtId="0" fontId="1" fillId="0" borderId="0" applyNumberFormat="0" applyBorder="0" applyProtection="0"/>
    <xf numFmtId="0" fontId="1" fillId="0" borderId="0" applyNumberFormat="0" applyFont="0" applyBorder="0" applyProtection="0"/>
    <xf numFmtId="0" fontId="2" fillId="0" borderId="0" applyNumberFormat="0" applyBorder="0" applyProtection="0"/>
    <xf numFmtId="0" fontId="2" fillId="0" borderId="0" applyNumberFormat="0" applyBorder="0" applyProtection="0"/>
    <xf numFmtId="0" fontId="1" fillId="0" borderId="0" applyNumberFormat="0" applyFont="0" applyBorder="0" applyProtection="0"/>
    <xf numFmtId="0" fontId="1" fillId="0" borderId="0" applyNumberFormat="0" applyFont="0" applyBorder="0" applyProtection="0"/>
    <xf numFmtId="0" fontId="1" fillId="0" borderId="0" applyNumberFormat="0" applyBorder="0" applyProtection="0"/>
    <xf numFmtId="0" fontId="27" fillId="0" borderId="0" applyNumberFormat="0" applyBorder="0" applyProtection="0"/>
    <xf numFmtId="0" fontId="2" fillId="0" borderId="0" applyNumberFormat="0" applyBorder="0" applyProtection="0"/>
    <xf numFmtId="0" fontId="1" fillId="0" borderId="0" applyNumberFormat="0" applyFont="0" applyBorder="0" applyProtection="0"/>
    <xf numFmtId="0" fontId="1" fillId="0" borderId="0" applyNumberFormat="0" applyFont="0" applyBorder="0" applyProtection="0"/>
    <xf numFmtId="0" fontId="1" fillId="0" borderId="0" applyNumberFormat="0" applyBorder="0" applyProtection="0"/>
    <xf numFmtId="0" fontId="1" fillId="0" borderId="0" applyNumberFormat="0" applyFont="0" applyBorder="0" applyProtection="0"/>
    <xf numFmtId="0" fontId="1" fillId="0" borderId="0" applyNumberFormat="0" applyFont="0" applyBorder="0" applyProtection="0"/>
    <xf numFmtId="0" fontId="1" fillId="0" borderId="0" applyNumberFormat="0" applyFont="0" applyBorder="0" applyProtection="0"/>
    <xf numFmtId="0" fontId="27" fillId="0" borderId="0" applyNumberFormat="0" applyBorder="0" applyProtection="0"/>
    <xf numFmtId="0" fontId="27" fillId="0" borderId="0" applyNumberFormat="0" applyBorder="0" applyProtection="0"/>
    <xf numFmtId="0" fontId="1" fillId="0" borderId="0" applyNumberFormat="0" applyFont="0" applyBorder="0" applyProtection="0"/>
    <xf numFmtId="0" fontId="27" fillId="0" borderId="0" applyNumberFormat="0" applyBorder="0" applyProtection="0"/>
    <xf numFmtId="0" fontId="1" fillId="0" borderId="0" applyNumberFormat="0" applyFont="0" applyBorder="0" applyProtection="0"/>
    <xf numFmtId="0" fontId="1" fillId="0" borderId="0" applyNumberFormat="0" applyFont="0" applyBorder="0" applyProtection="0"/>
    <xf numFmtId="0" fontId="27"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7" fillId="0" borderId="0" applyNumberFormat="0" applyBorder="0" applyProtection="0"/>
    <xf numFmtId="0" fontId="1" fillId="0" borderId="0" applyNumberFormat="0" applyFont="0" applyBorder="0" applyProtection="0"/>
    <xf numFmtId="0" fontId="1" fillId="0" borderId="0" applyNumberFormat="0" applyFont="0" applyBorder="0" applyProtection="0"/>
    <xf numFmtId="0" fontId="1" fillId="0" borderId="0" applyNumberFormat="0" applyBorder="0" applyProtection="0"/>
    <xf numFmtId="0" fontId="27" fillId="0" borderId="0" applyNumberFormat="0" applyBorder="0" applyProtection="0"/>
    <xf numFmtId="0" fontId="27" fillId="0" borderId="0" applyNumberFormat="0" applyBorder="0" applyProtection="0"/>
    <xf numFmtId="168" fontId="28" fillId="0" borderId="0" applyBorder="0" applyProtection="0"/>
    <xf numFmtId="0" fontId="1" fillId="0" borderId="0" applyNumberFormat="0" applyFont="0" applyBorder="0" applyProtection="0"/>
    <xf numFmtId="0" fontId="1" fillId="0" borderId="0" applyNumberFormat="0" applyFont="0" applyBorder="0" applyProtection="0"/>
    <xf numFmtId="0" fontId="1" fillId="0" borderId="0" applyNumberFormat="0" applyFont="0" applyBorder="0" applyProtection="0"/>
    <xf numFmtId="0" fontId="1" fillId="28" borderId="7"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applyNumberFormat="0" applyFont="0" applyBorder="0" applyProtection="0"/>
    <xf numFmtId="0" fontId="22" fillId="0" borderId="0" applyNumberFormat="0" applyBorder="0" applyProtection="0">
      <alignment horizontal="left" vertical="top"/>
    </xf>
    <xf numFmtId="0" fontId="31" fillId="0" borderId="0" applyNumberFormat="0" applyFill="0" applyBorder="0" applyAlignment="0" applyProtection="0"/>
  </cellStyleXfs>
  <cellXfs count="218">
    <xf numFmtId="0" fontId="0" fillId="0" borderId="0" xfId="0"/>
    <xf numFmtId="0" fontId="22" fillId="0" borderId="0" xfId="107" applyFont="1" applyProtection="1"/>
    <xf numFmtId="0" fontId="27" fillId="0" borderId="0" xfId="107" applyProtection="1"/>
    <xf numFmtId="0" fontId="34" fillId="0" borderId="0" xfId="107" applyFont="1" applyProtection="1"/>
    <xf numFmtId="0" fontId="22" fillId="0" borderId="0" xfId="107" applyFont="1" applyAlignment="1" applyProtection="1">
      <alignment horizontal="left"/>
    </xf>
    <xf numFmtId="0" fontId="35" fillId="0" borderId="0" xfId="107" applyFont="1" applyAlignment="1" applyProtection="1">
      <alignment horizontal="center"/>
    </xf>
    <xf numFmtId="0" fontId="36" fillId="0" borderId="0" xfId="107" applyFont="1" applyAlignment="1" applyProtection="1">
      <alignment horizontal="left"/>
    </xf>
    <xf numFmtId="0" fontId="37" fillId="0" borderId="0" xfId="51" applyFont="1" applyFill="1" applyAlignment="1"/>
    <xf numFmtId="0" fontId="36" fillId="0" borderId="0" xfId="107" applyFont="1" applyProtection="1"/>
    <xf numFmtId="0" fontId="38" fillId="0" borderId="0" xfId="107" applyFont="1" applyProtection="1"/>
    <xf numFmtId="0" fontId="39" fillId="0" borderId="0" xfId="107" applyFont="1" applyProtection="1"/>
    <xf numFmtId="0" fontId="0" fillId="0" borderId="0" xfId="107" applyFont="1" applyProtection="1"/>
    <xf numFmtId="0" fontId="0" fillId="0" borderId="0" xfId="111" applyFont="1" applyAlignment="1" applyProtection="1">
      <alignment wrapText="1"/>
    </xf>
    <xf numFmtId="3" fontId="40" fillId="0" borderId="0" xfId="107" applyNumberFormat="1" applyFont="1" applyAlignment="1" applyProtection="1">
      <alignment horizontal="right"/>
    </xf>
    <xf numFmtId="0" fontId="0" fillId="0" borderId="0" xfId="110" applyFont="1" applyProtection="1"/>
    <xf numFmtId="0" fontId="0" fillId="0" borderId="0" xfId="0" applyAlignment="1">
      <alignment horizontal="left" vertical="center"/>
    </xf>
    <xf numFmtId="0" fontId="22" fillId="0" borderId="0" xfId="0" applyFont="1" applyAlignment="1">
      <alignment horizontal="left" vertical="top"/>
    </xf>
    <xf numFmtId="0" fontId="27" fillId="0" borderId="0" xfId="0" applyFont="1"/>
    <xf numFmtId="0" fontId="0" fillId="0" borderId="0" xfId="0" applyAlignment="1">
      <alignment horizontal="center" vertical="center"/>
    </xf>
    <xf numFmtId="0" fontId="39" fillId="0" borderId="0" xfId="0" applyFont="1" applyAlignment="1">
      <alignment horizontal="center" vertical="center"/>
    </xf>
    <xf numFmtId="0" fontId="0" fillId="0" borderId="11" xfId="0" applyBorder="1"/>
    <xf numFmtId="0" fontId="0" fillId="0" borderId="12" xfId="0" applyBorder="1"/>
    <xf numFmtId="3" fontId="0" fillId="0" borderId="11" xfId="0" applyNumberFormat="1" applyBorder="1"/>
    <xf numFmtId="0" fontId="0" fillId="0" borderId="13" xfId="0" applyBorder="1"/>
    <xf numFmtId="3" fontId="0" fillId="0" borderId="0" xfId="0" applyNumberFormat="1"/>
    <xf numFmtId="167" fontId="1" fillId="0" borderId="0" xfId="2" applyNumberFormat="1" applyFill="1" applyAlignment="1">
      <alignment horizontal="right" vertical="center"/>
    </xf>
    <xf numFmtId="9" fontId="0" fillId="0" borderId="0" xfId="0" applyNumberFormat="1"/>
    <xf numFmtId="0" fontId="41" fillId="0" borderId="10" xfId="0" applyFont="1" applyBorder="1" applyAlignment="1">
      <alignment horizontal="right" vertical="center" wrapText="1"/>
    </xf>
    <xf numFmtId="0" fontId="0" fillId="0" borderId="0" xfId="0" applyAlignment="1">
      <alignment horizontal="right" vertical="center" wrapText="1"/>
    </xf>
    <xf numFmtId="0" fontId="0" fillId="0" borderId="0" xfId="0" applyAlignment="1">
      <alignment horizontal="right" vertical="center"/>
    </xf>
    <xf numFmtId="3" fontId="41" fillId="0" borderId="14" xfId="0" applyNumberFormat="1" applyFont="1" applyBorder="1" applyAlignment="1">
      <alignment vertical="center" wrapText="1"/>
    </xf>
    <xf numFmtId="0" fontId="41" fillId="0" borderId="14" xfId="0" applyFont="1" applyBorder="1" applyAlignment="1">
      <alignment horizontal="left" vertical="center" wrapText="1"/>
    </xf>
    <xf numFmtId="0" fontId="41" fillId="0" borderId="14" xfId="0" applyFont="1" applyBorder="1" applyAlignment="1">
      <alignment horizontal="right" vertical="center"/>
    </xf>
    <xf numFmtId="3" fontId="41" fillId="0" borderId="14" xfId="0" applyNumberFormat="1" applyFont="1" applyBorder="1" applyAlignment="1">
      <alignment horizontal="right" vertical="center" wrapText="1"/>
    </xf>
    <xf numFmtId="9" fontId="1" fillId="0" borderId="0" xfId="2" applyFill="1" applyAlignment="1">
      <alignment horizontal="right" vertical="center"/>
    </xf>
    <xf numFmtId="9" fontId="1" fillId="0" borderId="0" xfId="2" applyAlignment="1">
      <alignment horizontal="right" vertical="center"/>
    </xf>
    <xf numFmtId="165" fontId="1" fillId="0" borderId="0" xfId="2" applyNumberFormat="1" applyAlignment="1">
      <alignment horizontal="right" vertical="center"/>
    </xf>
    <xf numFmtId="0" fontId="22" fillId="0" borderId="0" xfId="125">
      <alignment horizontal="left" vertical="top"/>
    </xf>
    <xf numFmtId="0" fontId="41" fillId="0" borderId="14" xfId="0" applyFont="1" applyBorder="1" applyAlignment="1">
      <alignment horizontal="right" vertical="center" wrapText="1"/>
    </xf>
    <xf numFmtId="0" fontId="0" fillId="0" borderId="0" xfId="107" applyFont="1" applyAlignment="1" applyProtection="1">
      <alignment horizontal="left" vertical="center"/>
    </xf>
    <xf numFmtId="3" fontId="0" fillId="0" borderId="0" xfId="75" applyNumberFormat="1" applyFont="1" applyAlignment="1">
      <alignment horizontal="right" vertical="center"/>
    </xf>
    <xf numFmtId="0" fontId="41" fillId="0" borderId="0" xfId="107" applyFont="1" applyAlignment="1" applyProtection="1">
      <alignment horizontal="left" vertical="center"/>
    </xf>
    <xf numFmtId="0" fontId="0" fillId="0" borderId="0" xfId="107" applyFont="1" applyAlignment="1" applyProtection="1">
      <alignment horizontal="right" vertical="center"/>
    </xf>
    <xf numFmtId="0" fontId="22" fillId="0" borderId="0" xfId="0" applyFont="1"/>
    <xf numFmtId="3" fontId="0" fillId="0" borderId="16" xfId="0" applyNumberFormat="1" applyBorder="1" applyAlignment="1">
      <alignment horizontal="right" vertical="center"/>
    </xf>
    <xf numFmtId="0" fontId="32" fillId="0" borderId="0" xfId="0" applyFont="1"/>
    <xf numFmtId="0" fontId="36" fillId="0" borderId="0" xfId="0" applyFont="1" applyAlignment="1">
      <alignment vertical="top"/>
    </xf>
    <xf numFmtId="0" fontId="42" fillId="0" borderId="0" xfId="0" applyFont="1" applyAlignment="1">
      <alignment vertical="top"/>
    </xf>
    <xf numFmtId="0" fontId="42" fillId="0" borderId="0" xfId="0" applyFont="1"/>
    <xf numFmtId="0" fontId="22" fillId="0" borderId="0" xfId="108" applyFont="1" applyProtection="1"/>
    <xf numFmtId="0" fontId="42" fillId="0" borderId="0" xfId="0" applyFont="1" applyAlignment="1">
      <alignment horizontal="right" vertical="center"/>
    </xf>
    <xf numFmtId="0" fontId="27" fillId="0" borderId="0" xfId="92" applyProtection="1"/>
    <xf numFmtId="0" fontId="41" fillId="0" borderId="14" xfId="92" applyFont="1" applyBorder="1" applyAlignment="1" applyProtection="1">
      <alignment horizontal="left" vertical="center"/>
    </xf>
    <xf numFmtId="3" fontId="0" fillId="0" borderId="0" xfId="0" applyNumberFormat="1" applyAlignment="1">
      <alignment horizontal="right" vertical="center"/>
    </xf>
    <xf numFmtId="166" fontId="0" fillId="0" borderId="0" xfId="0" applyNumberFormat="1" applyAlignment="1">
      <alignment horizontal="right" vertical="center"/>
    </xf>
    <xf numFmtId="9" fontId="0" fillId="0" borderId="0" xfId="2" applyFont="1"/>
    <xf numFmtId="0" fontId="0" fillId="0" borderId="0" xfId="107" applyFont="1" applyAlignment="1" applyProtection="1">
      <alignment wrapText="1"/>
    </xf>
    <xf numFmtId="0" fontId="39" fillId="0" borderId="0" xfId="107" applyFont="1" applyAlignment="1" applyProtection="1">
      <alignment wrapText="1"/>
    </xf>
    <xf numFmtId="0" fontId="27" fillId="0" borderId="0" xfId="108" applyProtection="1"/>
    <xf numFmtId="0" fontId="41" fillId="0" borderId="0" xfId="108" applyFont="1" applyAlignment="1" applyProtection="1">
      <alignment horizontal="right" vertical="center"/>
    </xf>
    <xf numFmtId="0" fontId="41" fillId="0" borderId="0" xfId="0" applyFont="1" applyAlignment="1">
      <alignment horizontal="right" vertical="center"/>
    </xf>
    <xf numFmtId="0" fontId="35" fillId="0" borderId="0" xfId="107" applyFont="1" applyAlignment="1" applyProtection="1">
      <alignment wrapText="1"/>
    </xf>
    <xf numFmtId="166" fontId="39" fillId="0" borderId="0" xfId="107" applyNumberFormat="1" applyFont="1" applyAlignment="1" applyProtection="1">
      <alignment wrapText="1"/>
    </xf>
    <xf numFmtId="9" fontId="0" fillId="0" borderId="0" xfId="2" applyFont="1" applyFill="1" applyAlignment="1">
      <alignment horizontal="right" vertical="center" wrapText="1"/>
    </xf>
    <xf numFmtId="165" fontId="39" fillId="0" borderId="0" xfId="107" applyNumberFormat="1" applyFont="1" applyAlignment="1" applyProtection="1">
      <alignment wrapText="1"/>
    </xf>
    <xf numFmtId="0" fontId="39" fillId="0" borderId="0" xfId="107" applyFont="1" applyAlignment="1" applyProtection="1">
      <alignment horizontal="left" wrapText="1"/>
    </xf>
    <xf numFmtId="4" fontId="39" fillId="0" borderId="0" xfId="107" applyNumberFormat="1" applyFont="1" applyAlignment="1" applyProtection="1">
      <alignment horizontal="right" vertical="center" wrapText="1"/>
    </xf>
    <xf numFmtId="0" fontId="39" fillId="0" borderId="0" xfId="107" applyFont="1" applyAlignment="1" applyProtection="1">
      <alignment horizontal="right" vertical="center" wrapText="1"/>
    </xf>
    <xf numFmtId="1" fontId="41" fillId="0" borderId="14" xfId="0" applyNumberFormat="1" applyFont="1" applyBorder="1" applyAlignment="1">
      <alignment horizontal="right" vertical="center"/>
    </xf>
    <xf numFmtId="0" fontId="0" fillId="0" borderId="0" xfId="0" applyAlignment="1">
      <alignment horizontal="left"/>
    </xf>
    <xf numFmtId="0" fontId="41" fillId="0" borderId="0" xfId="0" applyFont="1"/>
    <xf numFmtId="0" fontId="27" fillId="0" borderId="0" xfId="81" applyFont="1" applyAlignment="1" applyProtection="1">
      <alignment vertical="center"/>
    </xf>
    <xf numFmtId="0" fontId="41" fillId="0" borderId="0" xfId="81" applyFont="1" applyAlignment="1" applyProtection="1">
      <alignment horizontal="right" vertical="center" wrapText="1"/>
    </xf>
    <xf numFmtId="0" fontId="0" fillId="0" borderId="0" xfId="81" applyFont="1" applyAlignment="1" applyProtection="1">
      <alignment horizontal="right" vertical="center" wrapText="1"/>
    </xf>
    <xf numFmtId="0" fontId="41" fillId="0" borderId="0" xfId="81" applyFont="1" applyAlignment="1" applyProtection="1">
      <alignment horizontal="right" vertical="center"/>
    </xf>
    <xf numFmtId="0" fontId="0" fillId="0" borderId="0" xfId="81" applyFont="1" applyAlignment="1" applyProtection="1">
      <alignment horizontal="right" vertical="center"/>
    </xf>
    <xf numFmtId="0" fontId="41" fillId="0" borderId="10" xfId="81" applyFont="1" applyBorder="1" applyAlignment="1" applyProtection="1">
      <alignment horizontal="left" vertical="center" wrapText="1"/>
    </xf>
    <xf numFmtId="0" fontId="41" fillId="0" borderId="10" xfId="81" applyFont="1" applyBorder="1" applyAlignment="1" applyProtection="1">
      <alignment horizontal="right" vertical="center" wrapText="1"/>
    </xf>
    <xf numFmtId="0" fontId="41" fillId="0" borderId="15" xfId="81" applyFont="1" applyBorder="1" applyAlignment="1" applyProtection="1">
      <alignment horizontal="right" vertical="center" wrapText="1"/>
    </xf>
    <xf numFmtId="0" fontId="0" fillId="0" borderId="0" xfId="81" applyFont="1" applyAlignment="1" applyProtection="1">
      <alignment horizontal="left"/>
    </xf>
    <xf numFmtId="3" fontId="41" fillId="0" borderId="0" xfId="81" applyNumberFormat="1" applyFont="1" applyAlignment="1" applyProtection="1">
      <alignment horizontal="right" vertical="center"/>
    </xf>
    <xf numFmtId="3" fontId="0" fillId="0" borderId="0" xfId="81" applyNumberFormat="1" applyFont="1" applyAlignment="1" applyProtection="1">
      <alignment horizontal="right" vertical="center"/>
    </xf>
    <xf numFmtId="3" fontId="41" fillId="0" borderId="16" xfId="81" applyNumberFormat="1" applyFont="1" applyBorder="1" applyAlignment="1" applyProtection="1">
      <alignment horizontal="right" vertical="center"/>
    </xf>
    <xf numFmtId="9" fontId="0" fillId="0" borderId="0" xfId="2" applyFont="1" applyFill="1" applyAlignment="1">
      <alignment horizontal="right" vertical="center"/>
    </xf>
    <xf numFmtId="0" fontId="0" fillId="0" borderId="0" xfId="81" applyFont="1" applyProtection="1"/>
    <xf numFmtId="9" fontId="0" fillId="0" borderId="0" xfId="81" applyNumberFormat="1" applyFont="1" applyAlignment="1" applyProtection="1">
      <alignment horizontal="right" vertical="center"/>
    </xf>
    <xf numFmtId="0" fontId="41" fillId="0" borderId="0" xfId="107" applyFont="1" applyBorder="1" applyAlignment="1" applyProtection="1">
      <alignment horizontal="right" vertical="center" wrapText="1"/>
    </xf>
    <xf numFmtId="9" fontId="1" fillId="0" borderId="11" xfId="2" applyFill="1" applyBorder="1" applyAlignment="1">
      <alignment horizontal="right" vertical="center"/>
    </xf>
    <xf numFmtId="3" fontId="1" fillId="0" borderId="11" xfId="2" applyNumberFormat="1" applyFill="1" applyBorder="1" applyAlignment="1">
      <alignment vertical="center"/>
    </xf>
    <xf numFmtId="0" fontId="0" fillId="0" borderId="11" xfId="0" applyBorder="1" applyAlignment="1">
      <alignment horizontal="left"/>
    </xf>
    <xf numFmtId="164" fontId="1" fillId="0" borderId="11" xfId="1" applyNumberFormat="1" applyBorder="1" applyAlignment="1">
      <alignment horizontal="right" vertical="center"/>
    </xf>
    <xf numFmtId="3" fontId="1" fillId="0" borderId="17" xfId="2" applyNumberFormat="1" applyFill="1" applyBorder="1" applyAlignment="1">
      <alignment vertical="center"/>
    </xf>
    <xf numFmtId="0" fontId="0" fillId="0" borderId="17" xfId="0" applyBorder="1" applyAlignment="1">
      <alignment horizontal="left"/>
    </xf>
    <xf numFmtId="9" fontId="1" fillId="0" borderId="17" xfId="2" applyBorder="1" applyAlignment="1">
      <alignment horizontal="right" vertical="center"/>
    </xf>
    <xf numFmtId="9" fontId="1" fillId="0" borderId="17" xfId="1" applyNumberFormat="1" applyBorder="1" applyAlignment="1">
      <alignment horizontal="right" vertical="center"/>
    </xf>
    <xf numFmtId="167" fontId="1" fillId="0" borderId="17" xfId="2" applyNumberFormat="1" applyFill="1" applyBorder="1" applyAlignment="1">
      <alignment horizontal="right" vertical="center"/>
    </xf>
    <xf numFmtId="3" fontId="1" fillId="0" borderId="18" xfId="2" applyNumberFormat="1" applyFill="1" applyBorder="1" applyAlignment="1">
      <alignment vertical="center"/>
    </xf>
    <xf numFmtId="0" fontId="0" fillId="0" borderId="18" xfId="0" applyBorder="1" applyAlignment="1">
      <alignment horizontal="left"/>
    </xf>
    <xf numFmtId="164" fontId="1" fillId="0" borderId="18" xfId="1" applyNumberFormat="1" applyBorder="1" applyAlignment="1">
      <alignment horizontal="right" vertical="center"/>
    </xf>
    <xf numFmtId="9" fontId="1" fillId="0" borderId="18" xfId="2" applyFill="1" applyBorder="1" applyAlignment="1">
      <alignment horizontal="right" vertical="center"/>
    </xf>
    <xf numFmtId="3" fontId="41" fillId="0" borderId="19" xfId="2" applyNumberFormat="1" applyFont="1" applyFill="1" applyBorder="1" applyAlignment="1">
      <alignment vertical="center"/>
    </xf>
    <xf numFmtId="0" fontId="41" fillId="0" borderId="19" xfId="0" applyFont="1" applyBorder="1" applyAlignment="1">
      <alignment horizontal="left"/>
    </xf>
    <xf numFmtId="164" fontId="41" fillId="0" borderId="19" xfId="0" applyNumberFormat="1" applyFont="1" applyBorder="1" applyAlignment="1">
      <alignment horizontal="right" vertical="center"/>
    </xf>
    <xf numFmtId="9" fontId="41" fillId="0" borderId="19" xfId="2" applyFont="1" applyFill="1" applyBorder="1" applyAlignment="1">
      <alignment horizontal="right" vertical="center"/>
    </xf>
    <xf numFmtId="3" fontId="1" fillId="0" borderId="20" xfId="2" applyNumberFormat="1" applyFill="1" applyBorder="1" applyAlignment="1">
      <alignment vertical="center"/>
    </xf>
    <xf numFmtId="0" fontId="0" fillId="0" borderId="20" xfId="0" applyBorder="1" applyAlignment="1">
      <alignment horizontal="left"/>
    </xf>
    <xf numFmtId="9" fontId="1" fillId="0" borderId="20" xfId="2" applyBorder="1" applyAlignment="1">
      <alignment horizontal="right" vertical="center"/>
    </xf>
    <xf numFmtId="9" fontId="1" fillId="0" borderId="20" xfId="1" applyNumberFormat="1" applyBorder="1" applyAlignment="1">
      <alignment horizontal="right" vertical="center"/>
    </xf>
    <xf numFmtId="167" fontId="1" fillId="0" borderId="20" xfId="2" applyNumberFormat="1" applyFill="1" applyBorder="1" applyAlignment="1">
      <alignment horizontal="right" vertical="center"/>
    </xf>
    <xf numFmtId="3" fontId="41" fillId="0" borderId="21" xfId="2" applyNumberFormat="1" applyFont="1" applyFill="1" applyBorder="1" applyAlignment="1">
      <alignment vertical="center"/>
    </xf>
    <xf numFmtId="0" fontId="41" fillId="0" borderId="21" xfId="0" applyFont="1" applyBorder="1" applyAlignment="1">
      <alignment horizontal="left"/>
    </xf>
    <xf numFmtId="9" fontId="41" fillId="0" borderId="21" xfId="2" applyFont="1" applyBorder="1" applyAlignment="1">
      <alignment horizontal="right" vertical="center"/>
    </xf>
    <xf numFmtId="9" fontId="41" fillId="0" borderId="21" xfId="1" applyNumberFormat="1" applyFont="1" applyBorder="1" applyAlignment="1">
      <alignment horizontal="right" vertical="center"/>
    </xf>
    <xf numFmtId="167" fontId="41" fillId="0" borderId="21" xfId="2" applyNumberFormat="1" applyFont="1" applyFill="1" applyBorder="1" applyAlignment="1">
      <alignment horizontal="right" vertical="center"/>
    </xf>
    <xf numFmtId="3" fontId="0" fillId="0" borderId="0" xfId="107" applyNumberFormat="1" applyFont="1" applyAlignment="1" applyProtection="1">
      <alignment horizontal="left" vertical="center" wrapText="1"/>
    </xf>
    <xf numFmtId="166" fontId="41" fillId="0" borderId="0" xfId="107" applyNumberFormat="1" applyFont="1" applyAlignment="1" applyProtection="1">
      <alignment horizontal="right" vertical="center" wrapText="1"/>
    </xf>
    <xf numFmtId="4" fontId="0" fillId="0" borderId="0" xfId="107" applyNumberFormat="1" applyFont="1" applyAlignment="1" applyProtection="1">
      <alignment horizontal="right" vertical="center" wrapText="1"/>
    </xf>
    <xf numFmtId="3" fontId="0" fillId="0" borderId="0" xfId="107" applyNumberFormat="1" applyFont="1" applyAlignment="1" applyProtection="1">
      <alignment horizontal="right" vertical="center" wrapText="1"/>
    </xf>
    <xf numFmtId="0" fontId="0" fillId="0" borderId="0" xfId="0" applyAlignment="1">
      <alignment horizontal="left" vertical="center" wrapText="1"/>
    </xf>
    <xf numFmtId="3" fontId="41" fillId="0" borderId="22" xfId="0" applyNumberFormat="1" applyFont="1" applyBorder="1" applyAlignment="1">
      <alignment horizontal="right" vertical="center"/>
    </xf>
    <xf numFmtId="3" fontId="0" fillId="0" borderId="22" xfId="107" applyNumberFormat="1" applyFont="1" applyBorder="1" applyAlignment="1" applyProtection="1">
      <alignment horizontal="left" vertical="center" wrapText="1"/>
    </xf>
    <xf numFmtId="0" fontId="0" fillId="0" borderId="22" xfId="107" applyFont="1" applyBorder="1" applyAlignment="1" applyProtection="1">
      <alignment horizontal="left" vertical="center"/>
    </xf>
    <xf numFmtId="3" fontId="0" fillId="0" borderId="22" xfId="107" applyNumberFormat="1" applyFont="1" applyBorder="1" applyAlignment="1" applyProtection="1">
      <alignment horizontal="right" vertical="center" wrapText="1"/>
    </xf>
    <xf numFmtId="9" fontId="0" fillId="0" borderId="22" xfId="2" applyFont="1" applyFill="1" applyBorder="1" applyAlignment="1">
      <alignment horizontal="right" vertical="center" wrapText="1"/>
    </xf>
    <xf numFmtId="0" fontId="41" fillId="0" borderId="22" xfId="0" applyFont="1" applyBorder="1" applyAlignment="1">
      <alignment horizontal="left"/>
    </xf>
    <xf numFmtId="9" fontId="41" fillId="0" borderId="22" xfId="2" applyFont="1" applyFill="1" applyBorder="1" applyAlignment="1">
      <alignment horizontal="right" vertical="center"/>
    </xf>
    <xf numFmtId="0" fontId="0" fillId="0" borderId="22" xfId="81" applyFont="1" applyBorder="1" applyAlignment="1" applyProtection="1">
      <alignment horizontal="left"/>
    </xf>
    <xf numFmtId="3" fontId="41" fillId="0" borderId="22" xfId="81" applyNumberFormat="1" applyFont="1" applyBorder="1" applyAlignment="1" applyProtection="1">
      <alignment horizontal="right" vertical="center"/>
    </xf>
    <xf numFmtId="3" fontId="0" fillId="0" borderId="22" xfId="81" applyNumberFormat="1" applyFont="1" applyBorder="1" applyAlignment="1" applyProtection="1">
      <alignment horizontal="right" vertical="center"/>
    </xf>
    <xf numFmtId="3" fontId="41" fillId="0" borderId="23" xfId="81" applyNumberFormat="1" applyFont="1" applyBorder="1" applyAlignment="1" applyProtection="1">
      <alignment horizontal="right" vertical="center"/>
    </xf>
    <xf numFmtId="0" fontId="0" fillId="0" borderId="22" xfId="0" applyBorder="1" applyAlignment="1">
      <alignment horizontal="right" vertical="center"/>
    </xf>
    <xf numFmtId="166" fontId="39" fillId="0" borderId="0" xfId="107" applyNumberFormat="1" applyFont="1" applyAlignment="1" applyProtection="1">
      <alignment horizontal="right" vertical="center" wrapText="1"/>
    </xf>
    <xf numFmtId="165" fontId="0" fillId="0" borderId="0" xfId="2" applyNumberFormat="1" applyFont="1" applyAlignment="1">
      <alignment horizontal="right" vertical="center"/>
    </xf>
    <xf numFmtId="166" fontId="1" fillId="0" borderId="0" xfId="2" applyNumberFormat="1" applyFill="1" applyAlignment="1">
      <alignment horizontal="right" vertical="center"/>
    </xf>
    <xf numFmtId="0" fontId="0" fillId="0" borderId="18" xfId="0" applyBorder="1"/>
    <xf numFmtId="0" fontId="0" fillId="0" borderId="24" xfId="0" applyBorder="1"/>
    <xf numFmtId="3" fontId="0" fillId="0" borderId="18" xfId="0" applyNumberFormat="1" applyBorder="1"/>
    <xf numFmtId="9" fontId="0" fillId="0" borderId="18" xfId="0" applyNumberFormat="1" applyBorder="1"/>
    <xf numFmtId="166" fontId="1" fillId="0" borderId="18" xfId="2" applyNumberFormat="1" applyFill="1" applyBorder="1" applyAlignment="1">
      <alignment horizontal="right" vertical="center"/>
    </xf>
    <xf numFmtId="0" fontId="41" fillId="0" borderId="19" xfId="0" applyFont="1" applyBorder="1"/>
    <xf numFmtId="0" fontId="41" fillId="0" borderId="25" xfId="0" applyFont="1" applyBorder="1"/>
    <xf numFmtId="9" fontId="41" fillId="0" borderId="19" xfId="0" applyNumberFormat="1" applyFont="1" applyBorder="1"/>
    <xf numFmtId="166" fontId="41" fillId="0" borderId="19" xfId="2" applyNumberFormat="1" applyFont="1" applyFill="1" applyBorder="1" applyAlignment="1">
      <alignment horizontal="right" vertical="center"/>
    </xf>
    <xf numFmtId="0" fontId="0" fillId="0" borderId="18" xfId="107" applyFont="1" applyBorder="1" applyAlignment="1" applyProtection="1">
      <alignment horizontal="left" vertical="center"/>
    </xf>
    <xf numFmtId="3" fontId="0" fillId="0" borderId="18" xfId="75" applyNumberFormat="1" applyFont="1" applyBorder="1" applyAlignment="1">
      <alignment horizontal="right" vertical="center"/>
    </xf>
    <xf numFmtId="0" fontId="41" fillId="0" borderId="19" xfId="107" applyFont="1" applyBorder="1" applyAlignment="1" applyProtection="1">
      <alignment horizontal="left" vertical="center"/>
    </xf>
    <xf numFmtId="3" fontId="41" fillId="0" borderId="19" xfId="75" applyNumberFormat="1" applyFont="1" applyBorder="1" applyAlignment="1">
      <alignment horizontal="right" vertical="center"/>
    </xf>
    <xf numFmtId="9" fontId="1" fillId="0" borderId="19" xfId="2" applyFill="1" applyBorder="1" applyAlignment="1">
      <alignment horizontal="right" vertical="center"/>
    </xf>
    <xf numFmtId="0" fontId="0" fillId="0" borderId="20" xfId="107" applyFont="1" applyBorder="1" applyAlignment="1" applyProtection="1">
      <alignment horizontal="left" vertical="center"/>
    </xf>
    <xf numFmtId="0" fontId="41" fillId="0" borderId="21" xfId="107" applyFont="1" applyBorder="1" applyAlignment="1" applyProtection="1">
      <alignment horizontal="left" vertical="center"/>
    </xf>
    <xf numFmtId="3" fontId="41" fillId="0" borderId="19" xfId="0" applyNumberFormat="1" applyFont="1" applyBorder="1"/>
    <xf numFmtId="3" fontId="41" fillId="0" borderId="26" xfId="2" applyNumberFormat="1" applyFont="1" applyFill="1" applyBorder="1" applyAlignment="1">
      <alignment vertical="center"/>
    </xf>
    <xf numFmtId="0" fontId="41" fillId="0" borderId="26" xfId="0" applyFont="1" applyBorder="1" applyAlignment="1">
      <alignment horizontal="left"/>
    </xf>
    <xf numFmtId="164" fontId="41" fillId="0" borderId="26" xfId="1" applyNumberFormat="1" applyFont="1" applyBorder="1" applyAlignment="1">
      <alignment horizontal="right" vertical="center"/>
    </xf>
    <xf numFmtId="9" fontId="41" fillId="0" borderId="26" xfId="2" applyFont="1" applyFill="1" applyBorder="1" applyAlignment="1">
      <alignment horizontal="right" vertical="center"/>
    </xf>
    <xf numFmtId="0" fontId="0" fillId="0" borderId="18" xfId="0" applyBorder="1" applyAlignment="1">
      <alignment horizontal="left" vertical="center" wrapText="1"/>
    </xf>
    <xf numFmtId="3" fontId="0" fillId="0" borderId="18" xfId="0" applyNumberFormat="1" applyBorder="1" applyAlignment="1">
      <alignment horizontal="right" vertical="center"/>
    </xf>
    <xf numFmtId="3" fontId="0" fillId="0" borderId="27" xfId="0" applyNumberFormat="1" applyBorder="1" applyAlignment="1">
      <alignment horizontal="right" vertical="center"/>
    </xf>
    <xf numFmtId="0" fontId="41" fillId="0" borderId="26" xfId="0" applyFont="1" applyBorder="1" applyAlignment="1">
      <alignment horizontal="left" vertical="center" wrapText="1"/>
    </xf>
    <xf numFmtId="3" fontId="41" fillId="0" borderId="26" xfId="0" applyNumberFormat="1" applyFont="1" applyBorder="1" applyAlignment="1">
      <alignment horizontal="right" vertical="center"/>
    </xf>
    <xf numFmtId="3" fontId="41" fillId="0" borderId="28" xfId="0" applyNumberFormat="1" applyFont="1" applyBorder="1" applyAlignment="1">
      <alignment horizontal="right" vertical="center"/>
    </xf>
    <xf numFmtId="0" fontId="0" fillId="0" borderId="26" xfId="0" applyBorder="1" applyAlignment="1">
      <alignment horizontal="left" vertical="center" wrapText="1"/>
    </xf>
    <xf numFmtId="3" fontId="0" fillId="0" borderId="26" xfId="0" applyNumberFormat="1" applyBorder="1" applyAlignment="1">
      <alignment horizontal="right" vertical="center"/>
    </xf>
    <xf numFmtId="3" fontId="0" fillId="0" borderId="28" xfId="0" applyNumberFormat="1" applyBorder="1" applyAlignment="1">
      <alignment horizontal="right" vertical="center"/>
    </xf>
    <xf numFmtId="0" fontId="41" fillId="0" borderId="19" xfId="0" applyFont="1" applyBorder="1" applyAlignment="1">
      <alignment horizontal="left" vertical="center" wrapText="1"/>
    </xf>
    <xf numFmtId="3" fontId="41" fillId="0" borderId="19" xfId="0" applyNumberFormat="1" applyFont="1" applyBorder="1" applyAlignment="1">
      <alignment horizontal="right" vertical="center"/>
    </xf>
    <xf numFmtId="3" fontId="41" fillId="0" borderId="29" xfId="0" applyNumberFormat="1" applyFont="1" applyBorder="1" applyAlignment="1">
      <alignment horizontal="right" vertical="center"/>
    </xf>
    <xf numFmtId="0" fontId="0" fillId="0" borderId="18" xfId="0" applyBorder="1" applyAlignment="1">
      <alignment horizontal="left" vertical="center"/>
    </xf>
    <xf numFmtId="166" fontId="0" fillId="0" borderId="18" xfId="0" applyNumberFormat="1" applyBorder="1" applyAlignment="1">
      <alignment horizontal="right" vertical="center"/>
    </xf>
    <xf numFmtId="0" fontId="41" fillId="0" borderId="19" xfId="0" applyFont="1" applyBorder="1" applyAlignment="1">
      <alignment horizontal="left" vertical="center"/>
    </xf>
    <xf numFmtId="0" fontId="41" fillId="0" borderId="14" xfId="0" applyFont="1" applyBorder="1" applyAlignment="1">
      <alignment vertical="center" wrapText="1"/>
    </xf>
    <xf numFmtId="0" fontId="41" fillId="0" borderId="30" xfId="0" applyFont="1" applyBorder="1" applyAlignment="1">
      <alignment vertical="center"/>
    </xf>
    <xf numFmtId="0" fontId="41" fillId="0" borderId="22" xfId="92" applyFont="1" applyBorder="1" applyAlignment="1" applyProtection="1">
      <alignment horizontal="left" vertical="center"/>
    </xf>
    <xf numFmtId="0" fontId="41" fillId="0" borderId="22" xfId="0" applyFont="1" applyBorder="1" applyAlignment="1">
      <alignment horizontal="right" vertical="center" wrapText="1"/>
    </xf>
    <xf numFmtId="3" fontId="41" fillId="0" borderId="17" xfId="107" applyNumberFormat="1" applyFont="1" applyBorder="1" applyAlignment="1" applyProtection="1">
      <alignment horizontal="left" vertical="center" wrapText="1"/>
    </xf>
    <xf numFmtId="0" fontId="41" fillId="0" borderId="17" xfId="107" applyFont="1" applyBorder="1" applyAlignment="1" applyProtection="1">
      <alignment horizontal="left" vertical="center"/>
    </xf>
    <xf numFmtId="3" fontId="41" fillId="0" borderId="0" xfId="107" applyNumberFormat="1" applyFont="1" applyAlignment="1" applyProtection="1">
      <alignment horizontal="left" vertical="center" wrapText="1"/>
    </xf>
    <xf numFmtId="9" fontId="0" fillId="0" borderId="0" xfId="2" applyFont="1" applyAlignment="1">
      <alignment horizontal="right" vertical="center"/>
    </xf>
    <xf numFmtId="0" fontId="27" fillId="0" borderId="22" xfId="0" applyFont="1" applyBorder="1"/>
    <xf numFmtId="0" fontId="0" fillId="0" borderId="22" xfId="0" applyBorder="1"/>
    <xf numFmtId="0" fontId="41" fillId="0" borderId="31" xfId="0" applyFont="1" applyBorder="1" applyAlignment="1">
      <alignment vertical="center" wrapText="1"/>
    </xf>
    <xf numFmtId="0" fontId="41" fillId="0" borderId="31" xfId="0" applyFont="1" applyBorder="1" applyAlignment="1">
      <alignment horizontal="right" vertical="center" wrapText="1"/>
    </xf>
    <xf numFmtId="0" fontId="41" fillId="0" borderId="31" xfId="0" applyFont="1" applyBorder="1" applyAlignment="1">
      <alignment vertical="center"/>
    </xf>
    <xf numFmtId="0" fontId="41" fillId="0" borderId="32" xfId="0" applyFont="1" applyBorder="1" applyAlignment="1">
      <alignment horizontal="right" vertical="center" wrapText="1"/>
    </xf>
    <xf numFmtId="0" fontId="22" fillId="0" borderId="0" xfId="0" applyFont="1" applyAlignment="1">
      <alignment horizontal="left" vertical="center"/>
    </xf>
    <xf numFmtId="0" fontId="0" fillId="0" borderId="0" xfId="0" applyAlignment="1">
      <alignment vertical="center"/>
    </xf>
    <xf numFmtId="0" fontId="27" fillId="0" borderId="0" xfId="0" applyFont="1" applyAlignment="1">
      <alignment vertical="center"/>
    </xf>
    <xf numFmtId="0" fontId="0" fillId="0" borderId="11" xfId="0" applyBorder="1" applyAlignment="1">
      <alignment vertical="center"/>
    </xf>
    <xf numFmtId="3" fontId="0" fillId="0" borderId="0" xfId="0" applyNumberFormat="1" applyAlignment="1">
      <alignment vertical="center"/>
    </xf>
    <xf numFmtId="3" fontId="0" fillId="0" borderId="33" xfId="0" applyNumberFormat="1" applyBorder="1" applyAlignment="1">
      <alignment vertical="center"/>
    </xf>
    <xf numFmtId="9" fontId="1" fillId="0" borderId="0" xfId="2" applyBorder="1" applyAlignment="1">
      <alignment vertical="center"/>
    </xf>
    <xf numFmtId="9" fontId="1" fillId="0" borderId="0" xfId="2" applyAlignment="1">
      <alignment vertical="center"/>
    </xf>
    <xf numFmtId="0" fontId="0" fillId="0" borderId="20" xfId="0" applyBorder="1" applyAlignment="1">
      <alignment vertical="center"/>
    </xf>
    <xf numFmtId="3" fontId="0" fillId="0" borderId="20" xfId="0" applyNumberFormat="1" applyBorder="1" applyAlignment="1">
      <alignment vertical="center"/>
    </xf>
    <xf numFmtId="3" fontId="0" fillId="0" borderId="34" xfId="0" applyNumberFormat="1" applyBorder="1" applyAlignment="1">
      <alignment vertical="center"/>
    </xf>
    <xf numFmtId="9" fontId="1" fillId="0" borderId="20" xfId="2" applyBorder="1" applyAlignment="1">
      <alignment vertical="center"/>
    </xf>
    <xf numFmtId="0" fontId="41" fillId="0" borderId="21" xfId="0" applyFont="1" applyBorder="1" applyAlignment="1">
      <alignment vertical="center"/>
    </xf>
    <xf numFmtId="3" fontId="41" fillId="0" borderId="21" xfId="0" applyNumberFormat="1" applyFont="1" applyBorder="1" applyAlignment="1">
      <alignment vertical="center"/>
    </xf>
    <xf numFmtId="3" fontId="41" fillId="0" borderId="35" xfId="0" applyNumberFormat="1" applyFont="1" applyBorder="1" applyAlignment="1">
      <alignment vertical="center"/>
    </xf>
    <xf numFmtId="9" fontId="41" fillId="0" borderId="21" xfId="2" applyFont="1" applyBorder="1" applyAlignment="1">
      <alignment vertical="center"/>
    </xf>
    <xf numFmtId="168" fontId="41" fillId="0" borderId="31" xfId="109" applyFont="1" applyBorder="1" applyAlignment="1" applyProtection="1">
      <alignment horizontal="left" vertical="center" wrapText="1"/>
      <protection locked="0"/>
    </xf>
    <xf numFmtId="3" fontId="41" fillId="0" borderId="31" xfId="0" applyNumberFormat="1" applyFont="1" applyBorder="1" applyAlignment="1">
      <alignment horizontal="right" vertical="center" wrapText="1"/>
    </xf>
    <xf numFmtId="0" fontId="27" fillId="0" borderId="0" xfId="92" applyAlignment="1" applyProtection="1">
      <alignment vertical="center"/>
    </xf>
    <xf numFmtId="0" fontId="41" fillId="0" borderId="23" xfId="0" applyFont="1" applyBorder="1" applyAlignment="1">
      <alignment horizontal="right" vertical="center" wrapText="1"/>
    </xf>
    <xf numFmtId="0" fontId="41" fillId="0" borderId="31" xfId="92" applyFont="1" applyBorder="1" applyAlignment="1" applyProtection="1">
      <alignment horizontal="left" vertical="center"/>
    </xf>
    <xf numFmtId="0" fontId="41" fillId="0" borderId="31" xfId="112" applyFont="1" applyBorder="1" applyAlignment="1" applyProtection="1">
      <alignment horizontal="left" vertical="center" wrapText="1"/>
    </xf>
    <xf numFmtId="0" fontId="41" fillId="0" borderId="31" xfId="107" applyFont="1" applyBorder="1" applyAlignment="1" applyProtection="1">
      <alignment horizontal="left" vertical="center" wrapText="1"/>
    </xf>
    <xf numFmtId="0" fontId="41" fillId="0" borderId="31" xfId="107" applyFont="1" applyBorder="1" applyAlignment="1" applyProtection="1">
      <alignment horizontal="right" vertical="center" wrapText="1"/>
    </xf>
    <xf numFmtId="0" fontId="41" fillId="0" borderId="31" xfId="112" applyFont="1" applyBorder="1" applyAlignment="1" applyProtection="1">
      <alignment horizontal="right" vertical="center" wrapText="1"/>
    </xf>
    <xf numFmtId="3" fontId="0" fillId="0" borderId="22" xfId="0" applyNumberFormat="1" applyBorder="1" applyAlignment="1">
      <alignment horizontal="right" vertical="center"/>
    </xf>
    <xf numFmtId="0" fontId="0" fillId="0" borderId="0" xfId="0" applyAlignment="1">
      <alignment vertical="center" wrapText="1"/>
    </xf>
    <xf numFmtId="0" fontId="39" fillId="0" borderId="0" xfId="0" applyFont="1" applyAlignment="1">
      <alignment vertical="center"/>
    </xf>
    <xf numFmtId="0" fontId="22" fillId="0" borderId="0" xfId="0" applyFont="1" applyAlignment="1">
      <alignment horizontal="left" vertical="center" wrapText="1"/>
    </xf>
    <xf numFmtId="0" fontId="39" fillId="0" borderId="0" xfId="0" applyFont="1" applyAlignment="1">
      <alignment vertical="center" wrapText="1"/>
    </xf>
    <xf numFmtId="0" fontId="22" fillId="0" borderId="22" xfId="108" applyFont="1" applyBorder="1" applyProtection="1"/>
    <xf numFmtId="0" fontId="42" fillId="0" borderId="22" xfId="0" applyFont="1" applyBorder="1"/>
    <xf numFmtId="0" fontId="42" fillId="0" borderId="22" xfId="0" applyFont="1" applyBorder="1" applyAlignment="1">
      <alignment horizontal="right" vertical="center"/>
    </xf>
    <xf numFmtId="0" fontId="41" fillId="0" borderId="31" xfId="0" applyFont="1" applyBorder="1" applyAlignment="1">
      <alignment horizontal="left" vertical="center"/>
    </xf>
  </cellXfs>
  <cellStyles count="127">
    <cellStyle name="20% - Accent1" xfId="21" builtinId="30" customBuiltin="1"/>
    <cellStyle name="20% - Accent2" xfId="25" builtinId="34" customBuiltin="1"/>
    <cellStyle name="20% - Accent3" xfId="29" builtinId="38" customBuiltin="1"/>
    <cellStyle name="20% - Accent4" xfId="33" builtinId="42" customBuiltin="1"/>
    <cellStyle name="20% - Accent5" xfId="37" builtinId="46" customBuiltin="1"/>
    <cellStyle name="20% - Accent6" xfId="41" builtinId="50" customBuiltin="1"/>
    <cellStyle name="40% - Accent1" xfId="22" builtinId="31" customBuiltin="1"/>
    <cellStyle name="40% - Accent2" xfId="26" builtinId="35" customBuiltin="1"/>
    <cellStyle name="40% - Accent3" xfId="30" builtinId="39" customBuiltin="1"/>
    <cellStyle name="40% - Accent4" xfId="34" builtinId="43" customBuiltin="1"/>
    <cellStyle name="40% - Accent5" xfId="38" builtinId="47" customBuiltin="1"/>
    <cellStyle name="40% - Accent6" xfId="42" builtinId="51" customBuiltin="1"/>
    <cellStyle name="60% - Accent1" xfId="23" builtinId="32" customBuiltin="1"/>
    <cellStyle name="60% - Accent2" xfId="27" builtinId="36" customBuiltin="1"/>
    <cellStyle name="60% - Accent3" xfId="31" builtinId="40" customBuiltin="1"/>
    <cellStyle name="60% - Accent4" xfId="35" builtinId="44" customBuiltin="1"/>
    <cellStyle name="60% - Accent5" xfId="39" builtinId="48" customBuiltin="1"/>
    <cellStyle name="60% - Accent6" xfId="43" builtinId="52" customBuiltin="1"/>
    <cellStyle name="Accent1" xfId="20" builtinId="29" customBuiltin="1"/>
    <cellStyle name="Accent2" xfId="24" builtinId="33" customBuiltin="1"/>
    <cellStyle name="Accent3" xfId="28" builtinId="37" customBuiltin="1"/>
    <cellStyle name="Accent4" xfId="32" builtinId="41" customBuiltin="1"/>
    <cellStyle name="Accent5" xfId="36" builtinId="45" customBuiltin="1"/>
    <cellStyle name="Accent6" xfId="40" builtinId="49" customBuiltin="1"/>
    <cellStyle name="Bad" xfId="9" builtinId="27" customBuiltin="1"/>
    <cellStyle name="Calculation" xfId="13" builtinId="22" customBuiltin="1"/>
    <cellStyle name="Check Cell" xfId="15" builtinId="23" customBuiltin="1"/>
    <cellStyle name="Comma" xfId="1" builtinId="3" customBuiltin="1"/>
    <cellStyle name="Comma 2" xfId="44" xr:uid="{00000000-0005-0000-0000-00001C000000}"/>
    <cellStyle name="Comma 2 2" xfId="45" xr:uid="{00000000-0005-0000-0000-00001D000000}"/>
    <cellStyle name="Comma 2 3" xfId="46" xr:uid="{00000000-0005-0000-0000-00001E000000}"/>
    <cellStyle name="Comma 2 4" xfId="47" xr:uid="{00000000-0005-0000-0000-00001F000000}"/>
    <cellStyle name="Comma 3" xfId="48" xr:uid="{00000000-0005-0000-0000-000020000000}"/>
    <cellStyle name="Comma 4" xfId="49" xr:uid="{00000000-0005-0000-0000-000021000000}"/>
    <cellStyle name="Euro" xfId="50" xr:uid="{00000000-0005-0000-0000-000022000000}"/>
    <cellStyle name="Explanatory Text" xfId="18" builtinId="53" customBuiltin="1"/>
    <cellStyle name="Good" xfId="8" builtinId="26" customBuiltin="1"/>
    <cellStyle name="Heading 1" xfId="4" builtinId="16" customBuiltin="1"/>
    <cellStyle name="Heading 2" xfId="5" builtinId="17" customBuiltin="1"/>
    <cellStyle name="Heading 3" xfId="6" builtinId="18" customBuiltin="1"/>
    <cellStyle name="Heading 4" xfId="7" builtinId="19" customBuiltin="1"/>
    <cellStyle name="Hyperlink" xfId="51" xr:uid="{00000000-0005-0000-0000-000029000000}"/>
    <cellStyle name="Hyperlink 2" xfId="52" xr:uid="{00000000-0005-0000-0000-00002A000000}"/>
    <cellStyle name="Hyperlink 2 2" xfId="53" xr:uid="{00000000-0005-0000-0000-00002B000000}"/>
    <cellStyle name="Hyperlink 2 3" xfId="54" xr:uid="{00000000-0005-0000-0000-00002C000000}"/>
    <cellStyle name="Hyperlink 2 4" xfId="55" xr:uid="{00000000-0005-0000-0000-00002D000000}"/>
    <cellStyle name="Hyperlink 3" xfId="56" xr:uid="{00000000-0005-0000-0000-00002E000000}"/>
    <cellStyle name="Hyperlink 3 2" xfId="57" xr:uid="{00000000-0005-0000-0000-00002F000000}"/>
    <cellStyle name="Hyperlink 4" xfId="58" xr:uid="{00000000-0005-0000-0000-000030000000}"/>
    <cellStyle name="IABackgroundMembers" xfId="59" xr:uid="{00000000-0005-0000-0000-000031000000}"/>
    <cellStyle name="IAColorCodingBad" xfId="60" xr:uid="{00000000-0005-0000-0000-000032000000}"/>
    <cellStyle name="IAColorCodingGood" xfId="61" xr:uid="{00000000-0005-0000-0000-000033000000}"/>
    <cellStyle name="IAColorCodingOK" xfId="62" xr:uid="{00000000-0005-0000-0000-000034000000}"/>
    <cellStyle name="IAColumnHeader" xfId="63" xr:uid="{00000000-0005-0000-0000-000035000000}"/>
    <cellStyle name="IAContentsList" xfId="64" xr:uid="{00000000-0005-0000-0000-000036000000}"/>
    <cellStyle name="IAContentsTitle" xfId="65" xr:uid="{00000000-0005-0000-0000-000037000000}"/>
    <cellStyle name="IADataCells" xfId="66" xr:uid="{00000000-0005-0000-0000-000038000000}"/>
    <cellStyle name="IADimensionNames" xfId="67" xr:uid="{00000000-0005-0000-0000-000039000000}"/>
    <cellStyle name="IAParentColumnHeader" xfId="68" xr:uid="{00000000-0005-0000-0000-00003A000000}"/>
    <cellStyle name="IAParentRowHeader" xfId="69" xr:uid="{00000000-0005-0000-0000-00003B000000}"/>
    <cellStyle name="IAQueryInfo" xfId="70" xr:uid="{00000000-0005-0000-0000-00003C000000}"/>
    <cellStyle name="IAReportTitle" xfId="71" xr:uid="{00000000-0005-0000-0000-00003D000000}"/>
    <cellStyle name="IARowHeader" xfId="72" xr:uid="{00000000-0005-0000-0000-00003E000000}"/>
    <cellStyle name="IASubTotalsCol" xfId="73" xr:uid="{00000000-0005-0000-0000-00003F000000}"/>
    <cellStyle name="IASubTotalsRow" xfId="74" xr:uid="{00000000-0005-0000-0000-000040000000}"/>
    <cellStyle name="Input" xfId="11" builtinId="20" customBuiltin="1"/>
    <cellStyle name="Linked Cell" xfId="14" builtinId="24" customBuiltin="1"/>
    <cellStyle name="Neutral" xfId="10" builtinId="28" customBuiltin="1"/>
    <cellStyle name="Normal" xfId="0" builtinId="0" customBuiltin="1"/>
    <cellStyle name="Normal 2" xfId="75" xr:uid="{00000000-0005-0000-0000-000045000000}"/>
    <cellStyle name="Normal 2 2" xfId="76" xr:uid="{00000000-0005-0000-0000-000046000000}"/>
    <cellStyle name="Normal 2 2 2" xfId="77" xr:uid="{00000000-0005-0000-0000-000047000000}"/>
    <cellStyle name="Normal 2 2 2 2" xfId="78" xr:uid="{00000000-0005-0000-0000-000048000000}"/>
    <cellStyle name="Normal 2 2 3" xfId="79" xr:uid="{00000000-0005-0000-0000-000049000000}"/>
    <cellStyle name="Normal 2 2 4" xfId="80" xr:uid="{00000000-0005-0000-0000-00004A000000}"/>
    <cellStyle name="Normal 2 2 5" xfId="81" xr:uid="{00000000-0005-0000-0000-00004B000000}"/>
    <cellStyle name="Normal 2 2 6" xfId="82" xr:uid="{00000000-0005-0000-0000-00004C000000}"/>
    <cellStyle name="Normal 2 3" xfId="83" xr:uid="{00000000-0005-0000-0000-00004D000000}"/>
    <cellStyle name="Normal 2 4" xfId="84" xr:uid="{00000000-0005-0000-0000-00004E000000}"/>
    <cellStyle name="Normal 2 5" xfId="85" xr:uid="{00000000-0005-0000-0000-00004F000000}"/>
    <cellStyle name="Normal 2 6" xfId="86" xr:uid="{00000000-0005-0000-0000-000050000000}"/>
    <cellStyle name="Normal 3" xfId="87" xr:uid="{00000000-0005-0000-0000-000051000000}"/>
    <cellStyle name="Normal 3 2" xfId="88" xr:uid="{00000000-0005-0000-0000-000052000000}"/>
    <cellStyle name="Normal 3 3" xfId="89" xr:uid="{00000000-0005-0000-0000-000053000000}"/>
    <cellStyle name="Normal 3 4" xfId="90" xr:uid="{00000000-0005-0000-0000-000054000000}"/>
    <cellStyle name="Normal 3 5" xfId="91" xr:uid="{00000000-0005-0000-0000-000055000000}"/>
    <cellStyle name="Normal 4" xfId="92" xr:uid="{00000000-0005-0000-0000-000056000000}"/>
    <cellStyle name="Normal 4 2" xfId="93" xr:uid="{00000000-0005-0000-0000-000057000000}"/>
    <cellStyle name="Normal 4 3" xfId="94" xr:uid="{00000000-0005-0000-0000-000058000000}"/>
    <cellStyle name="Normal 5" xfId="95" xr:uid="{00000000-0005-0000-0000-000059000000}"/>
    <cellStyle name="Normal 5 2" xfId="96" xr:uid="{00000000-0005-0000-0000-00005A000000}"/>
    <cellStyle name="Normal 5 2 2" xfId="97" xr:uid="{00000000-0005-0000-0000-00005B000000}"/>
    <cellStyle name="Normal 5 3" xfId="98" xr:uid="{00000000-0005-0000-0000-00005C000000}"/>
    <cellStyle name="Normal 5 4" xfId="99" xr:uid="{00000000-0005-0000-0000-00005D000000}"/>
    <cellStyle name="Normal 6" xfId="100" xr:uid="{00000000-0005-0000-0000-00005E000000}"/>
    <cellStyle name="Normal 6 2" xfId="101" xr:uid="{00000000-0005-0000-0000-00005F000000}"/>
    <cellStyle name="Normal 6 3" xfId="102" xr:uid="{00000000-0005-0000-0000-000060000000}"/>
    <cellStyle name="Normal 7" xfId="103" xr:uid="{00000000-0005-0000-0000-000061000000}"/>
    <cellStyle name="Normal 7 2" xfId="104" xr:uid="{00000000-0005-0000-0000-000062000000}"/>
    <cellStyle name="Normal 8" xfId="105" xr:uid="{00000000-0005-0000-0000-000063000000}"/>
    <cellStyle name="Normal 9" xfId="106" xr:uid="{00000000-0005-0000-0000-000064000000}"/>
    <cellStyle name="Normal_Ch11 - Comparisons to the adult system" xfId="107" xr:uid="{00000000-0005-0000-0000-000065000000}"/>
    <cellStyle name="Normal_Ch11 - Comparisons to the adult system 2011-12 2 2" xfId="108" xr:uid="{00000000-0005-0000-0000-000066000000}"/>
    <cellStyle name="Normal_Copy of criminal-stats-2008-chapter-3 2" xfId="109" xr:uid="{00000000-0005-0000-0000-000067000000}"/>
    <cellStyle name="Normal_Criminal history of knife offenders" xfId="110" xr:uid="{00000000-0005-0000-0000-000068000000}"/>
    <cellStyle name="Normal_RESTRICTED  Sentencing Annex(R)" xfId="111" xr:uid="{00000000-0005-0000-0000-000069000000}"/>
    <cellStyle name="Normal_SUMMARY TABLE" xfId="112" xr:uid="{00000000-0005-0000-0000-00006A000000}"/>
    <cellStyle name="Note" xfId="17" builtinId="10" customBuiltin="1"/>
    <cellStyle name="Note 2" xfId="113" xr:uid="{00000000-0005-0000-0000-00006C000000}"/>
    <cellStyle name="Output" xfId="12" builtinId="21" customBuiltin="1"/>
    <cellStyle name="Per cent" xfId="2" builtinId="5" customBuiltin="1"/>
    <cellStyle name="Percent 2" xfId="114" xr:uid="{00000000-0005-0000-0000-00006F000000}"/>
    <cellStyle name="Percent 2 2" xfId="115" xr:uid="{00000000-0005-0000-0000-000070000000}"/>
    <cellStyle name="Percent 2 3" xfId="116" xr:uid="{00000000-0005-0000-0000-000071000000}"/>
    <cellStyle name="Percent 2 4" xfId="117" xr:uid="{00000000-0005-0000-0000-000072000000}"/>
    <cellStyle name="Percent 3" xfId="118" xr:uid="{00000000-0005-0000-0000-000073000000}"/>
    <cellStyle name="Percent 3 2" xfId="119" xr:uid="{00000000-0005-0000-0000-000074000000}"/>
    <cellStyle name="Percent 3 2 2" xfId="120" xr:uid="{00000000-0005-0000-0000-000075000000}"/>
    <cellStyle name="Percent 3 3" xfId="121" xr:uid="{00000000-0005-0000-0000-000076000000}"/>
    <cellStyle name="Percent 4" xfId="122" xr:uid="{00000000-0005-0000-0000-000077000000}"/>
    <cellStyle name="Percent 5" xfId="123" xr:uid="{00000000-0005-0000-0000-000078000000}"/>
    <cellStyle name="Refdb standard" xfId="124" xr:uid="{00000000-0005-0000-0000-000079000000}"/>
    <cellStyle name="Style 1" xfId="125" xr:uid="{00000000-0005-0000-0000-00007A000000}"/>
    <cellStyle name="Title" xfId="3" builtinId="15" customBuiltin="1"/>
    <cellStyle name="Title 2" xfId="126" xr:uid="{00000000-0005-0000-0000-00007C000000}"/>
    <cellStyle name="Total" xfId="19" builtinId="25" customBuiltin="1"/>
    <cellStyle name="Warning Text" xfId="16" builtinId="11" customBuiltin="1"/>
  </cellStyles>
  <dxfs count="60">
    <dxf>
      <font>
        <b val="0"/>
        <i val="0"/>
        <strike val="0"/>
        <condense val="0"/>
        <extend val="0"/>
        <outline val="0"/>
        <shadow val="0"/>
        <u val="none"/>
        <vertAlign val="baseline"/>
        <sz val="10"/>
        <color rgb="FF000000"/>
        <name val="Arial"/>
        <family val="2"/>
        <scheme val="none"/>
      </font>
      <numFmt numFmtId="3" formatCode="#,##0"/>
      <fill>
        <patternFill patternType="none">
          <fgColor indexed="64"/>
          <bgColor indexed="65"/>
        </patternFill>
      </fill>
      <alignment horizontal="right" vertical="center" textRotation="0" wrapText="0" indent="0" justifyLastLine="0" shrinkToFit="0" readingOrder="0"/>
      <protection locked="1" hidden="0"/>
    </dxf>
    <dxf>
      <font>
        <b val="0"/>
        <i val="0"/>
        <strike val="0"/>
        <condense val="0"/>
        <extend val="0"/>
        <outline val="0"/>
        <shadow val="0"/>
        <u val="none"/>
        <vertAlign val="baseline"/>
        <sz val="10"/>
        <color rgb="FF000000"/>
        <name val="Arial"/>
        <family val="2"/>
        <scheme val="none"/>
      </font>
      <numFmt numFmtId="3" formatCode="#,##0"/>
      <fill>
        <patternFill patternType="none">
          <fgColor indexed="64"/>
          <bgColor indexed="65"/>
        </patternFill>
      </fill>
      <alignment horizontal="right" vertical="center" textRotation="0" wrapText="0" indent="0" justifyLastLine="0" shrinkToFit="0" readingOrder="0"/>
      <protection locked="1" hidden="0"/>
    </dxf>
    <dxf>
      <font>
        <b val="0"/>
        <i val="0"/>
        <strike val="0"/>
        <condense val="0"/>
        <extend val="0"/>
        <outline val="0"/>
        <shadow val="0"/>
        <u val="none"/>
        <vertAlign val="baseline"/>
        <sz val="10"/>
        <color rgb="FF000000"/>
        <name val="Arial"/>
        <family val="2"/>
        <scheme val="none"/>
      </font>
      <alignment horizontal="right" vertical="center" textRotation="0" wrapText="0" indent="0" justifyLastLine="0" shrinkToFit="0" readingOrder="0"/>
    </dxf>
    <dxf>
      <border>
        <bottom style="thin">
          <color rgb="FF000000"/>
        </bottom>
      </border>
    </dxf>
    <dxf>
      <font>
        <b val="0"/>
        <i val="0"/>
        <strike val="0"/>
        <condense val="0"/>
        <extend val="0"/>
        <outline val="0"/>
        <shadow val="0"/>
        <u val="none"/>
        <vertAlign val="baseline"/>
        <sz val="10"/>
        <color rgb="FF000000"/>
        <name val="Arial"/>
        <family val="2"/>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dashed">
          <color auto="1"/>
        </bottom>
        <vertical/>
        <horizontal/>
      </border>
    </dxf>
    <dxf>
      <font>
        <b val="0"/>
        <i val="0"/>
        <strike val="0"/>
        <condense val="0"/>
        <extend val="0"/>
        <outline val="0"/>
        <shadow val="0"/>
        <u val="none"/>
        <vertAlign val="baseline"/>
        <sz val="10"/>
        <color rgb="FF000000"/>
        <name val="Arial"/>
        <family val="2"/>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dashed">
          <color auto="1"/>
        </bottom>
        <vertical/>
        <horizontal/>
      </border>
    </dxf>
    <dxf>
      <numFmt numFmtId="3" formatCode="#,##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alignment horizontal="left" vertical="center" textRotation="0" wrapText="0" indent="0" justifyLastLine="0" shrinkToFit="0" readingOrder="0"/>
      <border diagonalUp="0" diagonalDown="0">
        <left/>
        <right/>
        <top/>
        <bottom style="dashed">
          <color auto="1"/>
        </bottom>
        <vertical/>
        <horizontal/>
      </border>
    </dxf>
    <dxf>
      <alignment horizontal="left" vertical="center" textRotation="0" wrapText="0" indent="0" justifyLastLine="0" shrinkToFit="0" readingOrder="0"/>
      <border diagonalUp="0" diagonalDown="0">
        <left/>
        <right/>
        <top/>
        <bottom style="dashed">
          <color auto="1"/>
        </bottom>
        <vertical/>
        <horizontal/>
      </border>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numFmt numFmtId="3" formatCode="#,##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border>
        <bottom style="thin">
          <color rgb="FF000000"/>
        </bottom>
      </border>
    </dxf>
    <dxf>
      <font>
        <b val="0"/>
        <i val="0"/>
        <strike val="0"/>
        <condense val="0"/>
        <extend val="0"/>
        <outline val="0"/>
        <shadow val="0"/>
        <u val="none"/>
        <vertAlign val="baseline"/>
        <sz val="10"/>
        <color rgb="FF000000"/>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border diagonalUp="0" diagonalDown="0">
        <left/>
        <right/>
        <top/>
        <bottom style="dashed">
          <color auto="1"/>
        </bottom>
        <vertical/>
        <horizontal/>
      </border>
    </dxf>
    <dxf>
      <font>
        <b val="0"/>
        <i val="0"/>
        <strike val="0"/>
        <condense val="0"/>
        <extend val="0"/>
        <outline val="0"/>
        <shadow val="0"/>
        <u val="none"/>
        <vertAlign val="baseline"/>
        <sz val="10"/>
        <color rgb="FF000000"/>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border diagonalUp="0" diagonalDown="0">
        <left/>
        <right/>
        <top/>
        <bottom style="dashed">
          <color auto="1"/>
        </bottom>
        <vertical/>
        <horizontal/>
      </border>
    </dxf>
    <dxf>
      <numFmt numFmtId="3" formatCode="#,##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border>
        <bottom style="thin">
          <color rgb="FF000000"/>
        </bottom>
      </border>
    </dxf>
    <dxf>
      <numFmt numFmtId="3" formatCode="#,##0"/>
      <alignment horizontal="right" vertical="center" textRotation="0" wrapText="0" indent="0" justifyLastLine="0" shrinkToFit="0" readingOrder="0"/>
    </dxf>
    <dxf>
      <numFmt numFmtId="3" formatCode="#,##0"/>
      <alignment horizontal="right" vertical="center" textRotation="0" wrapText="0" indent="0" justifyLastLine="0" shrinkToFit="0" readingOrder="0"/>
    </dxf>
    <dxf>
      <numFmt numFmtId="3" formatCode="#,##0"/>
      <alignment horizontal="right" vertical="center" textRotation="0" wrapText="0" indent="0" justifyLastLine="0" shrinkToFit="0" readingOrder="0"/>
    </dxf>
    <dxf>
      <numFmt numFmtId="3" formatCode="#,##0"/>
      <alignment horizontal="right" vertical="center" textRotation="0" wrapText="0" indent="0" justifyLastLine="0" shrinkToFit="0" readingOrder="0"/>
    </dxf>
    <dxf>
      <border diagonalUp="0" diagonalDown="0">
        <left/>
        <right/>
        <top style="thin">
          <color indexed="64"/>
        </top>
        <bottom/>
      </border>
    </dxf>
    <dxf>
      <border>
        <bottom style="thin">
          <color auto="1"/>
        </bottom>
      </border>
    </dxf>
    <dxf>
      <border>
        <bottom style="thin">
          <color rgb="FF000000"/>
        </bottom>
      </border>
    </dxf>
    <dxf>
      <numFmt numFmtId="13" formatCode="0%"/>
    </dxf>
    <dxf>
      <border>
        <bottom style="thin">
          <color rgb="FF000000"/>
        </bottom>
      </border>
    </dxf>
    <dxf>
      <fill>
        <patternFill patternType="none">
          <fgColor indexed="64"/>
          <bgColor auto="1"/>
        </patternFill>
      </fill>
      <alignment vertical="center" textRotation="0" indent="0" justifyLastLine="0" shrinkToFit="0" readingOrder="0"/>
    </dxf>
    <dxf>
      <fill>
        <patternFill patternType="none">
          <fgColor indexed="64"/>
          <bgColor auto="1"/>
        </patternFill>
      </fill>
      <alignment vertical="center" textRotation="0" indent="0" justifyLastLine="0" shrinkToFit="0" readingOrder="0"/>
    </dxf>
    <dxf>
      <fill>
        <patternFill patternType="none">
          <fgColor indexed="64"/>
          <bgColor auto="1"/>
        </patternFill>
      </fill>
      <alignment vertical="center" textRotation="0" indent="0" justifyLastLine="0" shrinkToFit="0" readingOrder="0"/>
    </dxf>
    <dxf>
      <fill>
        <patternFill patternType="none">
          <fgColor indexed="64"/>
          <bgColor auto="1"/>
        </patternFill>
      </fill>
      <alignment vertical="center" textRotation="0" indent="0" justifyLastLine="0" shrinkToFit="0" readingOrder="0"/>
    </dxf>
  </dxfs>
  <tableStyles count="0" defaultTableStyle="TableStyleMedium2" defaultPivotStyle="PivotStyleLight16"/>
  <colors>
    <mruColors>
      <color rgb="FF7BC14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Notes" displayName="Notes" ref="A3:B29" totalsRowShown="0" headerRowDxfId="59" dataDxfId="58">
  <sortState xmlns:xlrd2="http://schemas.microsoft.com/office/spreadsheetml/2017/richdata2" ref="A5:B29">
    <sortCondition ref="A4:A29"/>
  </sortState>
  <tableColumns count="2">
    <tableColumn id="1" xr3:uid="{00000000-0010-0000-0000-000001000000}" name="Note" dataDxfId="57"/>
    <tableColumn id="2" xr3:uid="{00000000-0010-0000-0000-000002000000}" name="Note text" dataDxfId="56"/>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CustodyPop_AgeGroup" displayName="CustodyPop_AgeGroup" ref="A3:N6" totalsRowShown="0">
  <tableColumns count="14">
    <tableColumn id="1" xr3:uid="{00000000-0010-0000-0900-000001000000}" name="Age group"/>
    <tableColumn id="2" xr3:uid="{00000000-0010-0000-0900-000002000000}" name="2015"/>
    <tableColumn id="3" xr3:uid="{00000000-0010-0000-0900-000003000000}" name="2016"/>
    <tableColumn id="4" xr3:uid="{00000000-0010-0000-0900-000004000000}" name="2017"/>
    <tableColumn id="5" xr3:uid="{00000000-0010-0000-0900-000005000000}" name="2018"/>
    <tableColumn id="6" xr3:uid="{00000000-0010-0000-0900-000006000000}" name="2019"/>
    <tableColumn id="7" xr3:uid="{00000000-0010-0000-0900-000007000000}" name="2020"/>
    <tableColumn id="8" xr3:uid="{00000000-0010-0000-0900-000008000000}" name="2021"/>
    <tableColumn id="9" xr3:uid="{00000000-0010-0000-0900-000009000000}" name="2022"/>
    <tableColumn id="10" xr3:uid="{00000000-0010-0000-0900-00000A000000}" name="2023"/>
    <tableColumn id="11" xr3:uid="{00000000-0010-0000-0900-00000B000000}" name="2024"/>
    <tableColumn id="12" xr3:uid="{00000000-0010-0000-0900-00000C000000}" name="2025"/>
    <tableColumn id="13" xr3:uid="{00000000-0010-0000-0900-00000D000000}" name="% change June_x000a_2015 to 2025">
      <calculatedColumnFormula>CustodyPop_AgeGroup[[#This Row],[2025]]/CustodyPop_AgeGroup[[#This Row],[2015]]-1</calculatedColumnFormula>
    </tableColumn>
    <tableColumn id="15" xr3:uid="{00000000-0010-0000-0900-00000F000000}" name="% change June 2024 to 2025">
      <calculatedColumnFormula>CustodyPop_AgeGroup[[#This Row],[2025]]/CustodyPop_AgeGroup[[#This Row],[2024]]-1</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KnifeOffensive_AgeGroup" displayName="KnifeOffensive_AgeGroup" ref="A3:Q14" totalsRowShown="0">
  <tableColumns count="17">
    <tableColumn id="1" xr3:uid="{00000000-0010-0000-0A00-000001000000}" name="Year ending"/>
    <tableColumn id="2" xr3:uid="{00000000-0010-0000-0A00-000002000000}" name="Aged 18 and over_x000a_Number of offences [note 21]"/>
    <tableColumn id="3" xr3:uid="{00000000-0010-0000-0A00-000003000000}" name="Aged 18 and over_x000a_Caution"/>
    <tableColumn id="4" xr3:uid="{00000000-0010-0000-0A00-000004000000}" name="Aged 18 and over_x000a_Absolute/ Conditional discharge"/>
    <tableColumn id="5" xr3:uid="{00000000-0010-0000-0A00-000005000000}" name="Aged 18 and over_x000a_Fine"/>
    <tableColumn id="6" xr3:uid="{00000000-0010-0000-0A00-000006000000}" name="Aged 18 and over_x000a_Community sentence"/>
    <tableColumn id="7" xr3:uid="{00000000-0010-0000-0A00-000007000000}" name="Aged 18 and over_x000a_Suspended sentence"/>
    <tableColumn id="8" xr3:uid="{00000000-0010-0000-0A00-000008000000}" name="Aged 18 and over_x000a_Immediate custody"/>
    <tableColumn id="9" xr3:uid="{00000000-0010-0000-0A00-000009000000}" name="Aged 18 and over_x000a_Other disposal_x000a_[note 22]"/>
    <tableColumn id="10" xr3:uid="{00000000-0010-0000-0A00-00000A000000}" name="Aged 10 to 17_x000a_Number of offences _x000a_[note 21]"/>
    <tableColumn id="11" xr3:uid="{00000000-0010-0000-0A00-00000B000000}" name="Aged 10 to 17_x000a_Youth cautions_x000a_[note 5]"/>
    <tableColumn id="12" xr3:uid="{00000000-0010-0000-0A00-00000C000000}" name="Aged 10 to 17_x000a_Absolute/ conditional discharge"/>
    <tableColumn id="13" xr3:uid="{00000000-0010-0000-0A00-00000D000000}" name="Aged 10 to 17_x000a_Fine"/>
    <tableColumn id="14" xr3:uid="{00000000-0010-0000-0A00-00000E000000}" name="Aged 10 to 17_x000a_Community sentence"/>
    <tableColumn id="15" xr3:uid="{00000000-0010-0000-0A00-00000F000000}" name="Aged 10 to 17_x000a_Suspended sentence" dataDxfId="2"/>
    <tableColumn id="16" xr3:uid="{00000000-0010-0000-0A00-000010000000}" name="Aged 10 to 17_x000a_Immediate custody" dataDxfId="1" dataCellStyle="Normal 2 2 5"/>
    <tableColumn id="17" xr3:uid="{00000000-0010-0000-0A00-000011000000}" name="Aged 10 to 17_x000a_Other disposal_x000a_[note 22]" dataDxfId="0" dataCellStyle="Normal 2 2 5"/>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Stop_and_Searches" displayName="Stop_and_Searches" ref="A3:H9" totalsRowShown="0" headerRowBorderDxfId="55">
  <tableColumns count="8">
    <tableColumn id="1" xr3:uid="{00000000-0010-0000-0100-000001000000}" name="Number or proportion"/>
    <tableColumn id="2" xr3:uid="{00000000-0010-0000-0100-000002000000}" name="Age group"/>
    <tableColumn id="3" xr3:uid="{00000000-0010-0000-0100-000003000000}" name="2021"/>
    <tableColumn id="4" xr3:uid="{00000000-0010-0000-0100-000004000000}" name="2022"/>
    <tableColumn id="5" xr3:uid="{00000000-0010-0000-0100-000005000000}" name="2023"/>
    <tableColumn id="7" xr3:uid="{899D58D8-FCB7-437B-882E-0F86A31C4D69}" name="2024"/>
    <tableColumn id="8" xr3:uid="{25B1F850-64AA-1C47-9309-111E87961BA8}" name="2025"/>
    <tableColumn id="6" xr3:uid="{00000000-0010-0000-0100-000006000000}" name="% change March 2024 to March 2025" dataDxfId="54">
      <calculatedColumnFormula>Stop_and_Searches[[#This Row],[2025]]/Stop_and_Searches[[#This Row],[2024]]-1</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Arrests_AgeGroup" displayName="Arrests_AgeGroup" ref="A3:O11" totalsRowShown="0">
  <tableColumns count="15">
    <tableColumn id="1" xr3:uid="{00000000-0010-0000-0200-000001000000}" name="Number or proportion"/>
    <tableColumn id="2" xr3:uid="{00000000-0010-0000-0200-000002000000}" name="Age group"/>
    <tableColumn id="3" xr3:uid="{00000000-0010-0000-0200-000003000000}" name="2015"/>
    <tableColumn id="4" xr3:uid="{00000000-0010-0000-0200-000004000000}" name="2016"/>
    <tableColumn id="5" xr3:uid="{00000000-0010-0000-0200-000005000000}" name="2017"/>
    <tableColumn id="6" xr3:uid="{00000000-0010-0000-0200-000006000000}" name="2018"/>
    <tableColumn id="7" xr3:uid="{00000000-0010-0000-0200-000007000000}" name="2019"/>
    <tableColumn id="8" xr3:uid="{00000000-0010-0000-0200-000008000000}" name="2020"/>
    <tableColumn id="9" xr3:uid="{00000000-0010-0000-0200-000009000000}" name="2021"/>
    <tableColumn id="10" xr3:uid="{00000000-0010-0000-0200-00000A000000}" name="2022"/>
    <tableColumn id="11" xr3:uid="{00000000-0010-0000-0200-00000B000000}" name="2023"/>
    <tableColumn id="12" xr3:uid="{00000000-0010-0000-0200-00000C000000}" name="2024"/>
    <tableColumn id="13" xr3:uid="{00000000-0010-0000-0200-00000D000000}" name="2025"/>
    <tableColumn id="14" xr3:uid="{00000000-0010-0000-0200-00000E000000}" name="% change March 2015 to 2025"/>
    <tableColumn id="16" xr3:uid="{00000000-0010-0000-0200-000010000000}" name="% change March 2024 to 2025"/>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FirstTimeEntrants_AgeGroup" displayName="FirstTimeEntrants_AgeGroup" ref="A3:O9" totalsRowShown="0" headerRowBorderDxfId="53">
  <tableColumns count="15">
    <tableColumn id="1" xr3:uid="{00000000-0010-0000-0300-000001000000}" name="Number or proportion"/>
    <tableColumn id="2" xr3:uid="{00000000-0010-0000-0300-000002000000}" name="Age group"/>
    <tableColumn id="3" xr3:uid="{00000000-0010-0000-0300-000003000000}" name="2014"/>
    <tableColumn id="4" xr3:uid="{00000000-0010-0000-0300-000004000000}" name="2015"/>
    <tableColumn id="5" xr3:uid="{00000000-0010-0000-0300-000005000000}" name="2016"/>
    <tableColumn id="6" xr3:uid="{00000000-0010-0000-0300-000006000000}" name="2017"/>
    <tableColumn id="7" xr3:uid="{00000000-0010-0000-0300-000007000000}" name="2018"/>
    <tableColumn id="8" xr3:uid="{00000000-0010-0000-0300-000008000000}" name="2019"/>
    <tableColumn id="9" xr3:uid="{00000000-0010-0000-0300-000009000000}" name="2020"/>
    <tableColumn id="10" xr3:uid="{00000000-0010-0000-0300-00000A000000}" name="2021"/>
    <tableColumn id="11" xr3:uid="{00000000-0010-0000-0300-00000B000000}" name="2022"/>
    <tableColumn id="12" xr3:uid="{00000000-0010-0000-0300-00000C000000}" name="2023"/>
    <tableColumn id="13" xr3:uid="{00000000-0010-0000-0300-00000D000000}" name="2024"/>
    <tableColumn id="14" xr3:uid="{00000000-0010-0000-0300-00000E000000}" name="% change December 2014 to 2024"/>
    <tableColumn id="16" xr3:uid="{00000000-0010-0000-0300-000010000000}" name="% change December 2023 to 2024"/>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NumberCautions_Age_Sex" displayName="NumberCautions_Age_Sex" ref="A3:M16" totalsRowShown="0" headerRowBorderDxfId="52" tableBorderDxfId="51">
  <tableColumns count="13">
    <tableColumn id="1" xr3:uid="{00000000-0010-0000-0400-000001000000}" name="Offence group"/>
    <tableColumn id="2" xr3:uid="{00000000-0010-0000-0400-000002000000}" name="Children aged 10 to 17 - male"/>
    <tableColumn id="18" xr3:uid="{528B578C-25F6-40E4-9CD2-743545BAE809}" name="Young adults and adults aged 18+ male" dataDxfId="50"/>
    <tableColumn id="5" xr3:uid="{00000000-0010-0000-0400-000005000000}" name="All ages - male"/>
    <tableColumn id="6" xr3:uid="{00000000-0010-0000-0400-000006000000}" name="Children aged 10 to 17 - female"/>
    <tableColumn id="19" xr3:uid="{3C5784C4-96EC-4A74-8422-D881DB423B84}" name="Young adults and adults aged 18+ - female" dataDxfId="49"/>
    <tableColumn id="9" xr3:uid="{00000000-0010-0000-0400-000009000000}" name="All ages - female"/>
    <tableColumn id="10" xr3:uid="{00000000-0010-0000-0400-00000A000000}" name="Children aged 10 to 17 - unknown sex"/>
    <tableColumn id="20" xr3:uid="{E1AD8A22-0D7E-4194-956A-D23C52C7E4C3}" name="Young adults and adults aged 18+ - unknown sex" dataDxfId="48"/>
    <tableColumn id="13" xr3:uid="{00000000-0010-0000-0400-00000D000000}" name="All ages - Unknown sex"/>
    <tableColumn id="14" xr3:uid="{00000000-0010-0000-0400-00000E000000}" name="Children aged 10 to 17 - total"/>
    <tableColumn id="21" xr3:uid="{2A78206A-7A41-4EE8-93CD-47FCE52CB89E}" name="Young adults and adults aged 18+ - total" dataDxfId="47"/>
    <tableColumn id="17" xr3:uid="{00000000-0010-0000-0400-000011000000}" name="All ages - Total"/>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6BF99488-2F88-422E-9F6C-A5048EF208FE}" name="PeopleSentenced_AllOffences_CourtType13" displayName="PeopleSentenced_AllOffences_CourtType13" ref="A5:O38" totalsRowShown="0" headerRowBorderDxfId="46">
  <tableColumns count="15">
    <tableColumn id="1" xr3:uid="{30C9F6D4-4BE8-412D-87CF-976396510297}" name="Age group"/>
    <tableColumn id="2" xr3:uid="{9BFB47F6-1E5F-4A41-BAE4-12C27ADBAECB}" name="Sentence type"/>
    <tableColumn id="3" xr3:uid="{C7AF7C51-F087-4B6C-BA66-EC7A59473431}" name="2015" dataDxfId="45"/>
    <tableColumn id="4" xr3:uid="{2B4AE2D0-9406-4EB1-9631-67C7F0EB950C}" name="2016" dataDxfId="44"/>
    <tableColumn id="5" xr3:uid="{FBC56639-76D4-42F0-A8A9-D41B7F79546D}" name="2017" dataDxfId="43"/>
    <tableColumn id="6" xr3:uid="{A44D1121-6EF5-4E48-A670-5E754782ABB3}" name="2018" dataDxfId="42"/>
    <tableColumn id="7" xr3:uid="{DD360D60-731F-49AC-8D75-B8AC5D9F6011}" name="2019" dataDxfId="41"/>
    <tableColumn id="8" xr3:uid="{7902FB95-D85F-4EB4-B7C4-CAE894E3DD99}" name="2020" dataDxfId="40"/>
    <tableColumn id="9" xr3:uid="{A92B17B5-722C-424E-BE85-68A7355FA19D}" name="2021 [note 21]" dataDxfId="39"/>
    <tableColumn id="10" xr3:uid="{516FF94C-5366-429E-9FCC-A7F34EAAC72D}" name="2022" dataDxfId="38"/>
    <tableColumn id="11" xr3:uid="{0E8CB786-DE94-410B-A6D4-F93E8FCAFC72}" name="2023" dataDxfId="37"/>
    <tableColumn id="12" xr3:uid="{76EEB184-1DCE-4C39-928A-531AEF9A6F00}" name="2024" dataDxfId="36"/>
    <tableColumn id="13" xr3:uid="{4BDC9E11-F8F7-4B37-B261-DD397730E1B1}" name="2025 [note 22]" dataDxfId="35"/>
    <tableColumn id="14" xr3:uid="{249700DA-2E88-4A6F-AAD5-EDDE5CC74A54}" name="% change March 2015 to 2025" dataDxfId="34">
      <calculatedColumnFormula>PeopleSentenced_AllOffences_CourtType13[[#This Row],[2025 '[note 22']]]/PeopleSentenced_AllOffences_CourtType13[[#This Row],[2015]]-1</calculatedColumnFormula>
    </tableColumn>
    <tableColumn id="15" xr3:uid="{B531AB12-DC82-41B9-82B1-4A96DCC29A93}" name="% change March 2024 to 2025" dataDxfId="33">
      <calculatedColumnFormula>PeopleSentenced_AllOffences_CourtType13[[#This Row],[2025 '[note 22']]]/PeopleSentenced_AllOffences_CourtType13[[#This Row],[2024]]-1</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85F1137A-B372-4BF7-A3BC-F9D8524E70B2}" name="PeopleSentenced_AllOffences_CourtType514" displayName="PeopleSentenced_AllOffences_CourtType514" ref="A41:O74" totalsRowShown="0" headerRowBorderDxfId="32">
  <tableColumns count="15">
    <tableColumn id="1" xr3:uid="{A8033082-CCF4-4E73-A10D-3A3BDA876F81}" name="Age group"/>
    <tableColumn id="2" xr3:uid="{CFC425B5-DC43-49CC-BE7D-9BDC69E81C56}" name="Sentence type"/>
    <tableColumn id="3" xr3:uid="{31D282A4-FE27-479D-85EC-1DD5F13E79B6}" name="2015" dataDxfId="31"/>
    <tableColumn id="4" xr3:uid="{B3175241-8873-4C55-B167-64A37A5DD930}" name="2016" dataDxfId="30"/>
    <tableColumn id="5" xr3:uid="{69F1DDCC-0654-49AE-A4F3-317F50DB1842}" name="2017" dataDxfId="29"/>
    <tableColumn id="6" xr3:uid="{4A979C6B-46BB-4E36-B862-F78B01C4AD52}" name="2018" dataDxfId="28"/>
    <tableColumn id="7" xr3:uid="{71B97024-ED93-4284-9AA0-2F64B07723CB}" name="2019" dataDxfId="27"/>
    <tableColumn id="8" xr3:uid="{9617BA27-1EF8-4AF7-8848-18D244DAA1C0}" name="2020" dataDxfId="26"/>
    <tableColumn id="9" xr3:uid="{95FB0A57-D861-479A-9D67-26EE96881119}" name="2021 [note 21]" dataDxfId="25"/>
    <tableColumn id="10" xr3:uid="{F11EE2CC-E2A5-4281-BC60-2E4115F6785F}" name="2022" dataDxfId="24"/>
    <tableColumn id="11" xr3:uid="{7EAF1F8B-834A-4A17-A7A2-1099F70A600C}" name="2023" dataDxfId="23"/>
    <tableColumn id="12" xr3:uid="{D69296CB-5E11-49C9-9EBE-DDACD79C2260}" name="2024" dataDxfId="22"/>
    <tableColumn id="13" xr3:uid="{D17B2494-5341-4024-A37B-A92B9D42BA89}" name="2025 [note 22]" dataDxfId="21"/>
    <tableColumn id="14" xr3:uid="{81AAE2A0-072C-4790-8024-862EB8E2E9AC}" name="% change March 2015 to 2025" dataDxfId="20">
      <calculatedColumnFormula>PeopleSentenced_AllOffences_CourtType514[[#This Row],[2025 '[note 22']]]/PeopleSentenced_AllOffences_CourtType514[[#This Row],[2015]]-1</calculatedColumnFormula>
    </tableColumn>
    <tableColumn id="15" xr3:uid="{7C4BDF1C-75C7-4E0F-89DE-54F5519CA437}" name="% change March 2024 to 2025" dataDxfId="19">
      <calculatedColumnFormula>PeopleSentenced_AllOffences_CourtType514[[#This Row],[2025 '[note 22']]]/PeopleSentenced_AllOffences_CourtType514[[#This Row],[2024]]-1</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DB4DB2AF-D04C-4EE0-B161-4E17B446CFD7}" name="PeopleSentenced_AllOffences_CourtType5615" displayName="PeopleSentenced_AllOffences_CourtType5615" ref="A77:O110" totalsRowShown="0">
  <tableColumns count="15">
    <tableColumn id="1" xr3:uid="{94B48EA4-D0A0-4081-82BE-908CD0243F20}" name="Age group" dataDxfId="18"/>
    <tableColumn id="2" xr3:uid="{8B751717-8AF1-4312-8822-94BD17061D63}" name="Sentence type" dataDxfId="17"/>
    <tableColumn id="3" xr3:uid="{C720DBA3-BBC5-4708-9836-6469A70A43BA}" name="2015" dataDxfId="16"/>
    <tableColumn id="4" xr3:uid="{336103E8-91E3-44BF-A1FC-57E55748CCDA}" name="2016" dataDxfId="15"/>
    <tableColumn id="5" xr3:uid="{8496185A-D948-4D68-8CF9-D80191255616}" name="2017" dataDxfId="14"/>
    <tableColumn id="6" xr3:uid="{4043D271-C601-44F1-BAAD-BEF082C5B22C}" name="2018" dataDxfId="13"/>
    <tableColumn id="7" xr3:uid="{A770C5AB-C3A9-4613-B6EC-43A67B537814}" name="2019" dataDxfId="12"/>
    <tableColumn id="8" xr3:uid="{2CF98F7C-3F86-4F5D-8640-1555BB3B2AB3}" name="2020" dataDxfId="11"/>
    <tableColumn id="9" xr3:uid="{3705DA67-FE9F-4FEA-8650-00D2EC15B1B7}" name="2021 [note 21]" dataDxfId="10"/>
    <tableColumn id="10" xr3:uid="{BF4FB9F3-34E8-48F9-BE0C-F4E89C12B825}" name="2022" dataDxfId="9"/>
    <tableColumn id="11" xr3:uid="{0AC792F2-2C92-4709-99CE-AFD6E31FAEF9}" name="2023" dataDxfId="8"/>
    <tableColumn id="12" xr3:uid="{775F4A19-F9D3-4B54-BDAD-A1405813F181}" name="2024" dataDxfId="7"/>
    <tableColumn id="13" xr3:uid="{3BEE24A0-0899-485B-83EB-E4CE6D9E1042}" name="2025 [note 22]" dataDxfId="6"/>
    <tableColumn id="14" xr3:uid="{5644FD01-87F5-422C-80B4-8FABB065D853}" name="% change March 2015 to 2025" dataDxfId="5">
      <calculatedColumnFormula>PeopleSentenced_AllOffences_CourtType514[[#This Row],[2025 '[note 22']]]/PeopleSentenced_AllOffences_CourtType514[[#This Row],[2015]]-1</calculatedColumnFormula>
    </tableColumn>
    <tableColumn id="15" xr3:uid="{BC4E78EB-0BD8-4FD0-8126-FEEBAD921369}" name="% change March 2024 to 2025" dataDxfId="4">
      <calculatedColumnFormula>PeopleSentenced_AllOffences_CourtType514[[#This Row],[2025 '[note 22']]]/PeopleSentenced_AllOffences_CourtType514[[#This Row],[2024]]-1</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B8C9B3CE-E804-47F3-8DA5-9FDBD3AE1575}" name="ProvenReoffending_AgeGroup7" displayName="ProvenReoffending_AgeGroup7" ref="A4:O19" totalsRowShown="0" headerRowBorderDxfId="3">
  <tableColumns count="15">
    <tableColumn id="1" xr3:uid="{C42CCD15-6461-4F1B-B3BA-FDBB926087E7}" name="Age group"/>
    <tableColumn id="2" xr3:uid="{A51D77F5-AF31-4102-8DC8-C226CA758C36}" name="Breakdown"/>
    <tableColumn id="3" xr3:uid="{41972AB1-9A8E-4C6A-8948-594A05227F2E}" name="2014"/>
    <tableColumn id="4" xr3:uid="{542E3C43-20BD-444A-83CD-D7D5E0E33215}" name="2015"/>
    <tableColumn id="5" xr3:uid="{C36AC3F6-57A4-4891-9E93-8988DD85DEDB}" name="2016"/>
    <tableColumn id="6" xr3:uid="{53DD3C72-ADC1-4024-AFAE-D723C7C4EA8B}" name="2017"/>
    <tableColumn id="7" xr3:uid="{82695A28-7256-4A3C-8EC6-1B9FA94416F7}" name="2018"/>
    <tableColumn id="8" xr3:uid="{C1249239-FC1C-49F9-949C-E00EBC09A1EE}" name="2019"/>
    <tableColumn id="9" xr3:uid="{D1913CA0-1F35-4078-B155-1D35C71E1CA8}" name="2020"/>
    <tableColumn id="10" xr3:uid="{1DFAA750-80B9-48EC-A020-AE5CB3F7E71F}" name="2021"/>
    <tableColumn id="11" xr3:uid="{3F30B412-A735-4761-9544-4B91C38F06C6}" name="2022"/>
    <tableColumn id="12" xr3:uid="{188A96A6-6CC8-4A44-9344-6124CB748387}" name="2023"/>
    <tableColumn id="13" xr3:uid="{76B6E415-524F-4190-95D4-7879BDF39524}" name="2024"/>
    <tableColumn id="14" xr3:uid="{7FA106D9-EE41-41E1-BF54-6CB991C677D0}" name="% change March 2014 to 2024"/>
    <tableColumn id="15" xr3:uid="{4D6686A6-31CD-4077-A875-AE862A649F19}" name="% change March 2023 to 2024"/>
  </tableColumns>
  <tableStyleInfo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gov.uk/government/collections/knife-possession-sentencing-quarterly" TargetMode="External"/><Relationship Id="rId3" Type="http://schemas.openxmlformats.org/officeDocument/2006/relationships/hyperlink" Target="https://www.gov.uk/government/collections/criminal-justice-statistics-quarterly" TargetMode="External"/><Relationship Id="rId7" Type="http://schemas.openxmlformats.org/officeDocument/2006/relationships/hyperlink" Target="http://www.gov.uk/government/collections/offender-management-statistics-quarterly" TargetMode="External"/><Relationship Id="rId2" Type="http://schemas.openxmlformats.org/officeDocument/2006/relationships/hyperlink" Target="https://www.gov.uk/government/collections/police-powers-and-procedures-england-and-wales" TargetMode="External"/><Relationship Id="rId1" Type="http://schemas.openxmlformats.org/officeDocument/2006/relationships/hyperlink" Target="https://www.gov.uk/government/collections/police-powers-and-procedures-england-and-wales" TargetMode="External"/><Relationship Id="rId6" Type="http://schemas.openxmlformats.org/officeDocument/2006/relationships/hyperlink" Target="http://www.gov.uk/government/collections/proven-reoffending-statistics" TargetMode="External"/><Relationship Id="rId5" Type="http://schemas.openxmlformats.org/officeDocument/2006/relationships/hyperlink" Target="https://www.gov.uk/government/collections/criminal-justice-statistics-quarterly" TargetMode="External"/><Relationship Id="rId4" Type="http://schemas.openxmlformats.org/officeDocument/2006/relationships/hyperlink" Target="https://www.gov.uk/government/collections/criminal-justice-statistics-quarterly" TargetMode="External"/></Relationships>
</file>

<file path=xl/worksheets/_rels/sheet10.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2.bin"/></Relationships>
</file>

<file path=xl/worksheets/_rels/sheet11.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table" Target="../tables/table4.xml"/></Relationships>
</file>

<file path=xl/worksheets/_rels/sheet7.xml.rels><?xml version="1.0" encoding="UTF-8" standalone="yes"?>
<Relationships xmlns="http://schemas.openxmlformats.org/package/2006/relationships"><Relationship Id="rId1" Type="http://schemas.openxmlformats.org/officeDocument/2006/relationships/table" Target="../tables/table5.xml"/></Relationships>
</file>

<file path=xl/worksheets/_rels/sheet8.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table" Target="../tables/table7.xml"/><Relationship Id="rId1" Type="http://schemas.openxmlformats.org/officeDocument/2006/relationships/table" Target="../tables/table6.xml"/></Relationships>
</file>

<file path=xl/worksheets/_rels/sheet9.xml.rels><?xml version="1.0" encoding="UTF-8" standalone="yes"?>
<Relationships xmlns="http://schemas.openxmlformats.org/package/2006/relationships"><Relationship Id="rId1" Type="http://schemas.openxmlformats.org/officeDocument/2006/relationships/table" Target="../tables/table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0"/>
  <sheetViews>
    <sheetView tabSelected="1" workbookViewId="0"/>
  </sheetViews>
  <sheetFormatPr defaultColWidth="11.42578125" defaultRowHeight="15" x14ac:dyDescent="0.2"/>
  <cols>
    <col min="1" max="1" width="45.28515625" style="3" customWidth="1"/>
    <col min="2" max="2" width="144.85546875" style="3" customWidth="1"/>
    <col min="3" max="9" width="10.7109375" style="3" customWidth="1"/>
    <col min="10" max="10" width="11.42578125" style="3" customWidth="1"/>
    <col min="11" max="16384" width="11.42578125" style="3"/>
  </cols>
  <sheetData>
    <row r="1" spans="1:2" ht="16.5" customHeight="1" x14ac:dyDescent="0.25">
      <c r="A1" s="1" t="s">
        <v>0</v>
      </c>
      <c r="B1" s="2"/>
    </row>
    <row r="2" spans="1:2" s="5" customFormat="1" ht="15.75" x14ac:dyDescent="0.25">
      <c r="A2" s="4" t="s">
        <v>1</v>
      </c>
      <c r="B2" s="4" t="s">
        <v>2</v>
      </c>
    </row>
    <row r="3" spans="1:2" s="5" customFormat="1" ht="15.75" x14ac:dyDescent="0.25">
      <c r="A3" s="6" t="s">
        <v>3</v>
      </c>
      <c r="B3" s="4"/>
    </row>
    <row r="4" spans="1:2" s="5" customFormat="1" ht="15" customHeight="1" x14ac:dyDescent="0.2">
      <c r="A4" s="7" t="s">
        <v>4</v>
      </c>
      <c r="B4" t="s">
        <v>5</v>
      </c>
    </row>
    <row r="5" spans="1:2" s="5" customFormat="1" ht="15" customHeight="1" x14ac:dyDescent="0.2">
      <c r="A5" s="7" t="s">
        <v>6</v>
      </c>
      <c r="B5" t="s">
        <v>7</v>
      </c>
    </row>
    <row r="6" spans="1:2" s="9" customFormat="1" ht="15" customHeight="1" x14ac:dyDescent="0.25">
      <c r="A6" s="8" t="s">
        <v>8</v>
      </c>
      <c r="B6" s="1"/>
    </row>
    <row r="7" spans="1:2" s="10" customFormat="1" ht="15" customHeight="1" x14ac:dyDescent="0.2">
      <c r="A7" s="7" t="s">
        <v>9</v>
      </c>
      <c r="B7" t="s">
        <v>192</v>
      </c>
    </row>
    <row r="8" spans="1:2" s="10" customFormat="1" ht="15" customHeight="1" x14ac:dyDescent="0.25">
      <c r="A8" s="8" t="s">
        <v>10</v>
      </c>
      <c r="B8"/>
    </row>
    <row r="9" spans="1:2" s="10" customFormat="1" ht="15" customHeight="1" x14ac:dyDescent="0.2">
      <c r="A9" s="7" t="s">
        <v>11</v>
      </c>
      <c r="B9" s="11" t="s">
        <v>12</v>
      </c>
    </row>
    <row r="10" spans="1:2" s="10" customFormat="1" ht="15" customHeight="1" x14ac:dyDescent="0.25">
      <c r="A10" s="8" t="s">
        <v>13</v>
      </c>
      <c r="B10" s="11"/>
    </row>
    <row r="11" spans="1:2" s="10" customFormat="1" ht="15" customHeight="1" x14ac:dyDescent="0.2">
      <c r="A11" s="7" t="s">
        <v>14</v>
      </c>
      <c r="B11" s="11" t="s">
        <v>15</v>
      </c>
    </row>
    <row r="12" spans="1:2" s="10" customFormat="1" ht="15" customHeight="1" x14ac:dyDescent="0.25">
      <c r="A12" s="8" t="s">
        <v>16</v>
      </c>
      <c r="B12" s="11"/>
    </row>
    <row r="13" spans="1:2" s="10" customFormat="1" ht="15" customHeight="1" x14ac:dyDescent="0.2">
      <c r="A13" s="7" t="s">
        <v>17</v>
      </c>
      <c r="B13" s="11" t="s">
        <v>18</v>
      </c>
    </row>
    <row r="14" spans="1:2" s="10" customFormat="1" ht="15" customHeight="1" x14ac:dyDescent="0.25">
      <c r="A14" s="8" t="s">
        <v>19</v>
      </c>
      <c r="B14" s="11"/>
    </row>
    <row r="15" spans="1:2" s="10" customFormat="1" ht="15" customHeight="1" x14ac:dyDescent="0.2">
      <c r="A15" s="7" t="s">
        <v>20</v>
      </c>
      <c r="B15" s="11" t="s">
        <v>195</v>
      </c>
    </row>
    <row r="16" spans="1:2" s="10" customFormat="1" ht="15" customHeight="1" x14ac:dyDescent="0.25">
      <c r="A16" s="8" t="s">
        <v>21</v>
      </c>
      <c r="B16" s="12"/>
    </row>
    <row r="17" spans="1:7" s="10" customFormat="1" ht="15" customHeight="1" x14ac:dyDescent="0.2">
      <c r="A17" s="7" t="s">
        <v>22</v>
      </c>
      <c r="B17" s="11" t="s">
        <v>23</v>
      </c>
    </row>
    <row r="18" spans="1:7" s="10" customFormat="1" ht="15" customHeight="1" x14ac:dyDescent="0.25">
      <c r="A18" s="8" t="s">
        <v>24</v>
      </c>
      <c r="B18" s="11"/>
    </row>
    <row r="19" spans="1:7" s="10" customFormat="1" ht="15" customHeight="1" x14ac:dyDescent="0.2">
      <c r="A19" s="7" t="s">
        <v>25</v>
      </c>
      <c r="B19" s="11" t="s">
        <v>26</v>
      </c>
    </row>
    <row r="20" spans="1:7" ht="15" customHeight="1" x14ac:dyDescent="0.25">
      <c r="A20" s="8" t="s">
        <v>27</v>
      </c>
      <c r="B20" s="11"/>
    </row>
    <row r="21" spans="1:7" ht="15" customHeight="1" x14ac:dyDescent="0.2">
      <c r="A21" s="11" t="s">
        <v>3</v>
      </c>
      <c r="B21" s="7" t="s">
        <v>28</v>
      </c>
    </row>
    <row r="22" spans="1:7" ht="15" customHeight="1" x14ac:dyDescent="0.2">
      <c r="A22" s="11" t="s">
        <v>8</v>
      </c>
      <c r="B22" s="7" t="s">
        <v>28</v>
      </c>
    </row>
    <row r="23" spans="1:7" ht="15" customHeight="1" x14ac:dyDescent="0.2">
      <c r="A23" s="11" t="s">
        <v>10</v>
      </c>
      <c r="B23" s="7" t="s">
        <v>29</v>
      </c>
    </row>
    <row r="24" spans="1:7" ht="15" customHeight="1" x14ac:dyDescent="0.2">
      <c r="A24" s="11" t="s">
        <v>16</v>
      </c>
      <c r="B24" s="7" t="s">
        <v>29</v>
      </c>
      <c r="C24" s="13"/>
      <c r="D24" s="13"/>
      <c r="E24" s="13"/>
      <c r="F24" s="13"/>
      <c r="G24" s="13"/>
    </row>
    <row r="25" spans="1:7" ht="15" customHeight="1" x14ac:dyDescent="0.2">
      <c r="A25" s="11" t="s">
        <v>30</v>
      </c>
      <c r="B25" s="7" t="s">
        <v>29</v>
      </c>
    </row>
    <row r="26" spans="1:7" ht="15" customHeight="1" x14ac:dyDescent="0.2">
      <c r="A26" s="11" t="s">
        <v>19</v>
      </c>
      <c r="B26" s="7" t="s">
        <v>31</v>
      </c>
    </row>
    <row r="27" spans="1:7" ht="15" customHeight="1" x14ac:dyDescent="0.2">
      <c r="A27" s="11" t="s">
        <v>21</v>
      </c>
      <c r="B27" s="7" t="s">
        <v>32</v>
      </c>
    </row>
    <row r="28" spans="1:7" ht="15" customHeight="1" x14ac:dyDescent="0.2">
      <c r="A28" s="11" t="s">
        <v>33</v>
      </c>
      <c r="B28" s="7" t="s">
        <v>34</v>
      </c>
    </row>
    <row r="29" spans="1:7" x14ac:dyDescent="0.2">
      <c r="A29" s="14" t="s">
        <v>35</v>
      </c>
      <c r="B29" s="2"/>
    </row>
    <row r="30" spans="1:7" x14ac:dyDescent="0.2">
      <c r="A30" s="15" t="s">
        <v>36</v>
      </c>
      <c r="B30" s="2"/>
    </row>
  </sheetData>
  <hyperlinks>
    <hyperlink ref="A4" location="'10.1'!A1" display="Table 10.1" xr:uid="{00000000-0004-0000-0000-000000000000}"/>
    <hyperlink ref="A5" location="'10.2'!A1" display="Table 10.2" xr:uid="{00000000-0004-0000-0000-000001000000}"/>
    <hyperlink ref="A7" location="'10.3'!A1" display="Table 10.3" xr:uid="{00000000-0004-0000-0000-000002000000}"/>
    <hyperlink ref="A9" location="'10.4'!A1" display="Table 10.4" xr:uid="{00000000-0004-0000-0000-000003000000}"/>
    <hyperlink ref="A11" location="'10.5'!A1" display="Table 10.5" xr:uid="{00000000-0004-0000-0000-000004000000}"/>
    <hyperlink ref="A13" location="'10.6'!A1" display="Table 10.6" xr:uid="{00000000-0004-0000-0000-000005000000}"/>
    <hyperlink ref="A15" location="'10.7'!A1" display="Table 10.7" xr:uid="{00000000-0004-0000-0000-000006000000}"/>
    <hyperlink ref="A17" location="'10.8'!A1" display="Table 10.8" xr:uid="{00000000-0004-0000-0000-000007000000}"/>
    <hyperlink ref="A19" location="'10.9'!A1" display="Table 10.9" xr:uid="{00000000-0004-0000-0000-000008000000}"/>
    <hyperlink ref="B21" r:id="rId1" xr:uid="{00000000-0004-0000-0000-000009000000}"/>
    <hyperlink ref="B22" r:id="rId2" xr:uid="{00000000-0004-0000-0000-00000A000000}"/>
    <hyperlink ref="B23" r:id="rId3" xr:uid="{00000000-0004-0000-0000-00000B000000}"/>
    <hyperlink ref="B24" r:id="rId4" xr:uid="{00000000-0004-0000-0000-00000C000000}"/>
    <hyperlink ref="B25" r:id="rId5" xr:uid="{00000000-0004-0000-0000-00000D000000}"/>
    <hyperlink ref="B26" r:id="rId6" xr:uid="{00000000-0004-0000-0000-00000E000000}"/>
    <hyperlink ref="B27" r:id="rId7" xr:uid="{00000000-0004-0000-0000-00000F000000}"/>
    <hyperlink ref="B28" r:id="rId8" xr:uid="{00000000-0004-0000-0000-000010000000}"/>
  </hyperlinks>
  <pageMargins left="0.75000000000000011" right="0.75000000000000011" top="1" bottom="1" header="0.5" footer="0.5"/>
  <pageSetup paperSize="0" scale="89" fitToWidth="0" fitToHeight="0" orientation="landscape" horizontalDpi="0" verticalDpi="0" copies="0"/>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N9"/>
  <sheetViews>
    <sheetView workbookViewId="0"/>
  </sheetViews>
  <sheetFormatPr defaultColWidth="9.28515625" defaultRowHeight="15" customHeight="1" x14ac:dyDescent="0.2"/>
  <cols>
    <col min="1" max="1" width="24.140625" style="70" customWidth="1"/>
    <col min="2" max="12" width="8.7109375" style="53" customWidth="1"/>
    <col min="13" max="13" width="14.42578125" style="53" customWidth="1"/>
    <col min="14" max="14" width="14.7109375" style="29" customWidth="1"/>
    <col min="15" max="15" width="9.28515625" customWidth="1"/>
  </cols>
  <sheetData>
    <row r="1" spans="1:14" ht="16.5" customHeight="1" x14ac:dyDescent="0.2">
      <c r="A1" s="37" t="s">
        <v>167</v>
      </c>
      <c r="B1" s="29"/>
      <c r="C1" s="29"/>
      <c r="D1" s="29"/>
      <c r="E1" s="29"/>
      <c r="F1" s="29"/>
      <c r="G1" s="29"/>
      <c r="H1" s="29"/>
      <c r="I1" s="29"/>
      <c r="J1" s="29"/>
      <c r="K1" s="29"/>
      <c r="L1" s="29"/>
      <c r="M1" s="29"/>
    </row>
    <row r="2" spans="1:14" ht="15" customHeight="1" x14ac:dyDescent="0.2">
      <c r="A2" s="51" t="s">
        <v>116</v>
      </c>
      <c r="B2" s="209"/>
      <c r="C2" s="209"/>
      <c r="D2" s="209"/>
      <c r="E2" s="209"/>
      <c r="F2" s="209"/>
      <c r="G2" s="209"/>
      <c r="H2" s="209"/>
      <c r="I2" s="209"/>
      <c r="J2" s="209"/>
      <c r="K2" s="209"/>
      <c r="L2" s="209"/>
      <c r="M2" s="209"/>
      <c r="N2" s="130"/>
    </row>
    <row r="3" spans="1:14" ht="38.25" x14ac:dyDescent="0.2">
      <c r="A3" s="217" t="s">
        <v>65</v>
      </c>
      <c r="B3" s="68" t="s">
        <v>103</v>
      </c>
      <c r="C3" s="68" t="s">
        <v>104</v>
      </c>
      <c r="D3" s="68" t="s">
        <v>105</v>
      </c>
      <c r="E3" s="68" t="s">
        <v>106</v>
      </c>
      <c r="F3" s="68" t="s">
        <v>107</v>
      </c>
      <c r="G3" s="68" t="s">
        <v>108</v>
      </c>
      <c r="H3" s="68" t="s">
        <v>66</v>
      </c>
      <c r="I3" s="68" t="s">
        <v>67</v>
      </c>
      <c r="J3" s="68" t="s">
        <v>68</v>
      </c>
      <c r="K3" s="68" t="s">
        <v>69</v>
      </c>
      <c r="L3" s="68" t="s">
        <v>70</v>
      </c>
      <c r="M3" s="33" t="s">
        <v>168</v>
      </c>
      <c r="N3" s="38" t="s">
        <v>169</v>
      </c>
    </row>
    <row r="4" spans="1:14" ht="15" customHeight="1" x14ac:dyDescent="0.2">
      <c r="A4" s="69" t="s">
        <v>73</v>
      </c>
      <c r="B4" s="53">
        <v>1016</v>
      </c>
      <c r="C4" s="53">
        <v>897</v>
      </c>
      <c r="D4" s="53">
        <v>931</v>
      </c>
      <c r="E4" s="53">
        <v>895</v>
      </c>
      <c r="F4" s="53">
        <v>828</v>
      </c>
      <c r="G4" s="53">
        <v>601</v>
      </c>
      <c r="H4" s="53">
        <v>503</v>
      </c>
      <c r="I4" s="53">
        <v>443</v>
      </c>
      <c r="J4" s="53">
        <v>456</v>
      </c>
      <c r="K4" s="53">
        <v>435</v>
      </c>
      <c r="L4" s="53">
        <v>425</v>
      </c>
      <c r="M4" s="34">
        <f>CustodyPop_AgeGroup[[#This Row],[2025]]/CustodyPop_AgeGroup[[#This Row],[2015]]-1</f>
        <v>-0.58169291338582685</v>
      </c>
      <c r="N4" s="34">
        <f>CustodyPop_AgeGroup[[#This Row],[2025]]/CustodyPop_AgeGroup[[#This Row],[2024]]-1</f>
        <v>-2.2988505747126409E-2</v>
      </c>
    </row>
    <row r="5" spans="1:14" ht="15" customHeight="1" x14ac:dyDescent="0.2">
      <c r="A5" s="97" t="s">
        <v>74</v>
      </c>
      <c r="B5" s="156">
        <v>85513</v>
      </c>
      <c r="C5" s="156">
        <v>84499</v>
      </c>
      <c r="D5" s="156">
        <v>85214</v>
      </c>
      <c r="E5" s="156">
        <v>82131</v>
      </c>
      <c r="F5" s="156">
        <v>82128</v>
      </c>
      <c r="G5" s="156">
        <v>79078</v>
      </c>
      <c r="H5" s="156">
        <v>77961</v>
      </c>
      <c r="I5" s="156">
        <v>80326</v>
      </c>
      <c r="J5" s="156">
        <v>85525</v>
      </c>
      <c r="K5" s="156">
        <v>87444</v>
      </c>
      <c r="L5" s="156">
        <v>87164</v>
      </c>
      <c r="M5" s="99">
        <f>CustodyPop_AgeGroup[[#This Row],[2025]]/CustodyPop_AgeGroup[[#This Row],[2015]]-1</f>
        <v>1.9307005952311274E-2</v>
      </c>
      <c r="N5" s="99">
        <f>CustodyPop_AgeGroup[[#This Row],[2025]]/CustodyPop_AgeGroup[[#This Row],[2024]]-1</f>
        <v>-3.2020493115594295E-3</v>
      </c>
    </row>
    <row r="6" spans="1:14" ht="15" customHeight="1" x14ac:dyDescent="0.2">
      <c r="A6" s="124" t="s">
        <v>101</v>
      </c>
      <c r="B6" s="119">
        <f t="shared" ref="B6:J6" si="0">SUM(B4:B5)</f>
        <v>86529</v>
      </c>
      <c r="C6" s="119">
        <f t="shared" si="0"/>
        <v>85396</v>
      </c>
      <c r="D6" s="119">
        <f t="shared" si="0"/>
        <v>86145</v>
      </c>
      <c r="E6" s="119">
        <f t="shared" si="0"/>
        <v>83026</v>
      </c>
      <c r="F6" s="119">
        <f t="shared" si="0"/>
        <v>82956</v>
      </c>
      <c r="G6" s="119">
        <f t="shared" si="0"/>
        <v>79679</v>
      </c>
      <c r="H6" s="119">
        <f t="shared" si="0"/>
        <v>78464</v>
      </c>
      <c r="I6" s="119">
        <f t="shared" si="0"/>
        <v>80769</v>
      </c>
      <c r="J6" s="119">
        <f t="shared" si="0"/>
        <v>85981</v>
      </c>
      <c r="K6" s="119">
        <f t="shared" ref="K6:L6" si="1">SUM(K4:K5)</f>
        <v>87879</v>
      </c>
      <c r="L6" s="119">
        <f t="shared" si="1"/>
        <v>87589</v>
      </c>
      <c r="M6" s="125">
        <f>CustodyPop_AgeGroup[[#This Row],[2025]]/CustodyPop_AgeGroup[[#This Row],[2015]]-1</f>
        <v>1.2250228247177253E-2</v>
      </c>
      <c r="N6" s="125">
        <f>CustodyPop_AgeGroup[[#This Row],[2025]]/CustodyPop_AgeGroup[[#This Row],[2024]]-1</f>
        <v>-3.2999920345019307E-3</v>
      </c>
    </row>
    <row r="7" spans="1:14" ht="15" customHeight="1" x14ac:dyDescent="0.2">
      <c r="A7"/>
    </row>
    <row r="9" spans="1:14" ht="15" customHeight="1" x14ac:dyDescent="0.2">
      <c r="L9" s="132"/>
    </row>
  </sheetData>
  <phoneticPr fontId="43" type="noConversion"/>
  <pageMargins left="0.75000000000000011" right="0.75000000000000011" top="1" bottom="1" header="0.5" footer="0.5"/>
  <pageSetup paperSize="9" scale="73" fitToWidth="0" fitToHeight="0" orientation="landscape" r:id="rId1"/>
  <headerFooter alignWithMargins="0"/>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T18"/>
  <sheetViews>
    <sheetView workbookViewId="0"/>
  </sheetViews>
  <sheetFormatPr defaultColWidth="8.7109375" defaultRowHeight="12.75" x14ac:dyDescent="0.2"/>
  <cols>
    <col min="1" max="1" width="21.42578125" customWidth="1"/>
    <col min="2" max="17" width="12.7109375" style="29" customWidth="1"/>
    <col min="18" max="18" width="8.7109375" customWidth="1"/>
    <col min="19" max="19" width="11.42578125" bestFit="1" customWidth="1"/>
    <col min="20" max="20" width="8.7109375" customWidth="1"/>
  </cols>
  <sheetData>
    <row r="1" spans="1:20" ht="16.5" customHeight="1" x14ac:dyDescent="0.2">
      <c r="A1" s="37" t="s">
        <v>170</v>
      </c>
    </row>
    <row r="2" spans="1:20" ht="15" customHeight="1" x14ac:dyDescent="0.2">
      <c r="A2" s="71" t="s">
        <v>116</v>
      </c>
      <c r="B2" s="72"/>
      <c r="C2" s="73"/>
      <c r="D2" s="73"/>
      <c r="E2" s="73"/>
      <c r="F2" s="73"/>
      <c r="G2" s="73"/>
      <c r="H2" s="73"/>
      <c r="I2" s="73"/>
      <c r="J2" s="74"/>
      <c r="K2" s="75"/>
      <c r="L2" s="75"/>
      <c r="M2" s="75"/>
      <c r="N2" s="75"/>
      <c r="O2" s="75"/>
      <c r="P2" s="75"/>
      <c r="Q2" s="75"/>
    </row>
    <row r="3" spans="1:20" ht="63.75" x14ac:dyDescent="0.2">
      <c r="A3" s="76" t="s">
        <v>171</v>
      </c>
      <c r="B3" s="77" t="s">
        <v>172</v>
      </c>
      <c r="C3" s="77" t="s">
        <v>173</v>
      </c>
      <c r="D3" s="77" t="s">
        <v>174</v>
      </c>
      <c r="E3" s="77" t="s">
        <v>175</v>
      </c>
      <c r="F3" s="77" t="s">
        <v>176</v>
      </c>
      <c r="G3" s="77" t="s">
        <v>177</v>
      </c>
      <c r="H3" s="77" t="s">
        <v>178</v>
      </c>
      <c r="I3" s="77" t="s">
        <v>179</v>
      </c>
      <c r="J3" s="78" t="s">
        <v>180</v>
      </c>
      <c r="K3" s="77" t="s">
        <v>181</v>
      </c>
      <c r="L3" s="77" t="s">
        <v>182</v>
      </c>
      <c r="M3" s="77" t="s">
        <v>183</v>
      </c>
      <c r="N3" s="77" t="s">
        <v>184</v>
      </c>
      <c r="O3" s="27" t="s">
        <v>185</v>
      </c>
      <c r="P3" s="77" t="s">
        <v>186</v>
      </c>
      <c r="Q3" s="77" t="s">
        <v>187</v>
      </c>
    </row>
    <row r="4" spans="1:20" ht="15" customHeight="1" x14ac:dyDescent="0.2">
      <c r="A4" s="79">
        <v>2015</v>
      </c>
      <c r="B4" s="80">
        <v>13428</v>
      </c>
      <c r="C4" s="81">
        <v>1556</v>
      </c>
      <c r="D4" s="81">
        <v>442</v>
      </c>
      <c r="E4" s="81">
        <v>768</v>
      </c>
      <c r="F4" s="81">
        <v>2699</v>
      </c>
      <c r="G4" s="81">
        <v>2808</v>
      </c>
      <c r="H4" s="81">
        <v>4575</v>
      </c>
      <c r="I4" s="81">
        <v>580</v>
      </c>
      <c r="J4" s="82">
        <v>3018</v>
      </c>
      <c r="K4" s="81">
        <v>863</v>
      </c>
      <c r="L4" s="81">
        <v>58</v>
      </c>
      <c r="M4" s="81">
        <v>7</v>
      </c>
      <c r="N4" s="81">
        <v>1605</v>
      </c>
      <c r="O4" s="29">
        <v>0</v>
      </c>
      <c r="P4" s="81">
        <v>341</v>
      </c>
      <c r="Q4" s="81">
        <v>144</v>
      </c>
      <c r="R4" s="26"/>
    </row>
    <row r="5" spans="1:20" ht="15" customHeight="1" x14ac:dyDescent="0.2">
      <c r="A5" s="79">
        <v>2016</v>
      </c>
      <c r="B5" s="80">
        <v>14369</v>
      </c>
      <c r="C5" s="81">
        <v>1396</v>
      </c>
      <c r="D5" s="81">
        <v>401</v>
      </c>
      <c r="E5" s="81">
        <v>682</v>
      </c>
      <c r="F5" s="81">
        <v>2635</v>
      </c>
      <c r="G5" s="81">
        <v>3318</v>
      </c>
      <c r="H5" s="81">
        <v>5300</v>
      </c>
      <c r="I5" s="81">
        <v>637</v>
      </c>
      <c r="J5" s="82">
        <v>3634</v>
      </c>
      <c r="K5" s="81">
        <v>1070</v>
      </c>
      <c r="L5" s="81">
        <v>80</v>
      </c>
      <c r="M5" s="81">
        <v>15</v>
      </c>
      <c r="N5" s="81">
        <v>1870</v>
      </c>
      <c r="O5" s="29">
        <v>0</v>
      </c>
      <c r="P5" s="81">
        <v>425</v>
      </c>
      <c r="Q5" s="81">
        <v>174</v>
      </c>
      <c r="R5" s="26"/>
      <c r="T5" s="55"/>
    </row>
    <row r="6" spans="1:20" ht="15" customHeight="1" x14ac:dyDescent="0.2">
      <c r="A6" s="79">
        <v>2017</v>
      </c>
      <c r="B6" s="80">
        <v>15693</v>
      </c>
      <c r="C6" s="81">
        <v>1286</v>
      </c>
      <c r="D6" s="81">
        <v>358</v>
      </c>
      <c r="E6" s="81">
        <v>708</v>
      </c>
      <c r="F6" s="81">
        <v>2502</v>
      </c>
      <c r="G6" s="81">
        <v>3811</v>
      </c>
      <c r="H6" s="81">
        <v>6352</v>
      </c>
      <c r="I6" s="81">
        <v>676</v>
      </c>
      <c r="J6" s="82">
        <v>4191</v>
      </c>
      <c r="K6" s="81">
        <v>1253</v>
      </c>
      <c r="L6" s="81">
        <v>72</v>
      </c>
      <c r="M6" s="81">
        <v>10</v>
      </c>
      <c r="N6" s="81">
        <v>2120</v>
      </c>
      <c r="O6" s="29">
        <v>0</v>
      </c>
      <c r="P6" s="81">
        <v>550</v>
      </c>
      <c r="Q6" s="81">
        <v>186</v>
      </c>
      <c r="R6" s="26"/>
      <c r="T6" s="55"/>
    </row>
    <row r="7" spans="1:20" ht="15" customHeight="1" x14ac:dyDescent="0.2">
      <c r="A7" s="79">
        <v>2018</v>
      </c>
      <c r="B7" s="80">
        <v>16686</v>
      </c>
      <c r="C7" s="81">
        <v>1131</v>
      </c>
      <c r="D7" s="81">
        <v>260</v>
      </c>
      <c r="E7" s="81">
        <v>691</v>
      </c>
      <c r="F7" s="81">
        <v>2538</v>
      </c>
      <c r="G7" s="81">
        <v>3932</v>
      </c>
      <c r="H7" s="81">
        <v>7408</v>
      </c>
      <c r="I7" s="81">
        <v>726</v>
      </c>
      <c r="J7" s="82">
        <v>4520</v>
      </c>
      <c r="K7" s="81">
        <v>1338</v>
      </c>
      <c r="L7" s="81">
        <v>58</v>
      </c>
      <c r="M7" s="81">
        <v>13</v>
      </c>
      <c r="N7" s="81">
        <v>2278</v>
      </c>
      <c r="O7" s="29">
        <v>0</v>
      </c>
      <c r="P7" s="81">
        <v>636</v>
      </c>
      <c r="Q7" s="81">
        <v>197</v>
      </c>
      <c r="R7" s="26"/>
      <c r="T7" s="55"/>
    </row>
    <row r="8" spans="1:20" ht="15" customHeight="1" x14ac:dyDescent="0.2">
      <c r="A8" s="79">
        <v>2019</v>
      </c>
      <c r="B8" s="80">
        <v>17675</v>
      </c>
      <c r="C8" s="81">
        <v>1171</v>
      </c>
      <c r="D8" s="81">
        <v>210</v>
      </c>
      <c r="E8" s="81">
        <v>520</v>
      </c>
      <c r="F8" s="81">
        <v>2854</v>
      </c>
      <c r="G8" s="81">
        <v>4139</v>
      </c>
      <c r="H8" s="81">
        <v>7999</v>
      </c>
      <c r="I8" s="81">
        <v>782</v>
      </c>
      <c r="J8" s="82">
        <v>4506</v>
      </c>
      <c r="K8" s="81">
        <v>1327</v>
      </c>
      <c r="L8" s="81">
        <v>62</v>
      </c>
      <c r="M8" s="81">
        <v>10</v>
      </c>
      <c r="N8" s="81">
        <v>2311</v>
      </c>
      <c r="O8" s="29">
        <v>0</v>
      </c>
      <c r="P8" s="81">
        <v>548</v>
      </c>
      <c r="Q8" s="81">
        <v>248</v>
      </c>
      <c r="R8" s="26"/>
      <c r="T8" s="55"/>
    </row>
    <row r="9" spans="1:20" ht="15" customHeight="1" x14ac:dyDescent="0.2">
      <c r="A9" s="79">
        <v>2020</v>
      </c>
      <c r="B9" s="80">
        <v>17127</v>
      </c>
      <c r="C9" s="81">
        <v>1129</v>
      </c>
      <c r="D9" s="81">
        <v>219</v>
      </c>
      <c r="E9" s="81">
        <v>483</v>
      </c>
      <c r="F9" s="81">
        <v>2682</v>
      </c>
      <c r="G9" s="81">
        <v>4308</v>
      </c>
      <c r="H9" s="81">
        <v>7582</v>
      </c>
      <c r="I9" s="81">
        <v>724</v>
      </c>
      <c r="J9" s="82">
        <v>4458</v>
      </c>
      <c r="K9" s="81">
        <v>1538</v>
      </c>
      <c r="L9" s="81">
        <v>57</v>
      </c>
      <c r="M9" s="81">
        <v>14</v>
      </c>
      <c r="N9" s="81">
        <v>2187</v>
      </c>
      <c r="O9" s="29">
        <v>0</v>
      </c>
      <c r="P9" s="81">
        <v>460</v>
      </c>
      <c r="Q9" s="81">
        <v>202</v>
      </c>
      <c r="R9" s="26"/>
      <c r="T9" s="55"/>
    </row>
    <row r="10" spans="1:20" ht="15" customHeight="1" x14ac:dyDescent="0.2">
      <c r="A10" s="79">
        <v>2021</v>
      </c>
      <c r="B10" s="80">
        <v>15119</v>
      </c>
      <c r="C10" s="81">
        <v>1113</v>
      </c>
      <c r="D10" s="81">
        <v>229</v>
      </c>
      <c r="E10" s="81">
        <v>480</v>
      </c>
      <c r="F10" s="81">
        <v>2577</v>
      </c>
      <c r="G10" s="81">
        <v>4091</v>
      </c>
      <c r="H10" s="81">
        <v>5926</v>
      </c>
      <c r="I10" s="81">
        <v>703</v>
      </c>
      <c r="J10" s="82">
        <v>3562</v>
      </c>
      <c r="K10" s="81">
        <v>1345</v>
      </c>
      <c r="L10" s="81">
        <v>46</v>
      </c>
      <c r="M10" s="81">
        <v>4</v>
      </c>
      <c r="N10" s="81">
        <v>1765</v>
      </c>
      <c r="O10" s="29">
        <v>0</v>
      </c>
      <c r="P10" s="81">
        <v>275</v>
      </c>
      <c r="Q10" s="81">
        <v>127</v>
      </c>
      <c r="R10" s="26"/>
      <c r="T10" s="55"/>
    </row>
    <row r="11" spans="1:20" ht="15" customHeight="1" x14ac:dyDescent="0.2">
      <c r="A11" s="79">
        <v>2022</v>
      </c>
      <c r="B11" s="80">
        <v>16198</v>
      </c>
      <c r="C11" s="81">
        <v>1077</v>
      </c>
      <c r="D11" s="81">
        <v>204</v>
      </c>
      <c r="E11" s="81">
        <v>507</v>
      </c>
      <c r="F11" s="81">
        <v>2760</v>
      </c>
      <c r="G11" s="81">
        <v>4678</v>
      </c>
      <c r="H11" s="81">
        <v>6161</v>
      </c>
      <c r="I11" s="81">
        <v>811</v>
      </c>
      <c r="J11" s="82">
        <v>3536</v>
      </c>
      <c r="K11" s="81">
        <v>1358</v>
      </c>
      <c r="L11" s="81">
        <v>62</v>
      </c>
      <c r="M11" s="81">
        <v>7</v>
      </c>
      <c r="N11" s="81">
        <v>1728</v>
      </c>
      <c r="O11" s="29">
        <v>0</v>
      </c>
      <c r="P11" s="81">
        <v>236</v>
      </c>
      <c r="Q11" s="81">
        <v>145</v>
      </c>
      <c r="R11" s="26"/>
      <c r="T11" s="55"/>
    </row>
    <row r="12" spans="1:20" ht="15" customHeight="1" x14ac:dyDescent="0.2">
      <c r="A12" s="79">
        <v>2023</v>
      </c>
      <c r="B12" s="80">
        <v>16198</v>
      </c>
      <c r="C12" s="81">
        <v>1063</v>
      </c>
      <c r="D12" s="81">
        <v>220</v>
      </c>
      <c r="E12" s="81">
        <v>526</v>
      </c>
      <c r="F12" s="81">
        <v>2550</v>
      </c>
      <c r="G12" s="81">
        <v>4725</v>
      </c>
      <c r="H12" s="81">
        <v>6343</v>
      </c>
      <c r="I12" s="81">
        <v>771</v>
      </c>
      <c r="J12" s="82">
        <v>3678</v>
      </c>
      <c r="K12" s="81">
        <v>1233</v>
      </c>
      <c r="L12" s="81">
        <v>61</v>
      </c>
      <c r="M12" s="81">
        <v>6</v>
      </c>
      <c r="N12" s="81">
        <v>1932</v>
      </c>
      <c r="O12" s="29">
        <v>0</v>
      </c>
      <c r="P12" s="81">
        <v>274</v>
      </c>
      <c r="Q12" s="81">
        <v>172</v>
      </c>
      <c r="R12" s="26"/>
      <c r="T12" s="55"/>
    </row>
    <row r="13" spans="1:20" ht="15" customHeight="1" x14ac:dyDescent="0.2">
      <c r="A13" s="79">
        <v>2024</v>
      </c>
      <c r="B13" s="80">
        <v>16239</v>
      </c>
      <c r="C13" s="81">
        <v>976</v>
      </c>
      <c r="D13" s="81">
        <v>227</v>
      </c>
      <c r="E13" s="81">
        <v>481</v>
      </c>
      <c r="F13" s="81">
        <v>2717</v>
      </c>
      <c r="G13" s="81">
        <v>4770</v>
      </c>
      <c r="H13" s="81">
        <v>6131</v>
      </c>
      <c r="I13" s="81">
        <v>937</v>
      </c>
      <c r="J13" s="82">
        <v>3630</v>
      </c>
      <c r="K13" s="81">
        <v>1036</v>
      </c>
      <c r="L13" s="81">
        <v>82</v>
      </c>
      <c r="M13" s="81">
        <v>11</v>
      </c>
      <c r="N13" s="81">
        <v>2069</v>
      </c>
      <c r="O13" s="29">
        <v>0</v>
      </c>
      <c r="P13" s="81">
        <v>265</v>
      </c>
      <c r="Q13" s="81">
        <v>167</v>
      </c>
      <c r="R13" s="26"/>
      <c r="T13" s="55"/>
    </row>
    <row r="14" spans="1:20" ht="15" customHeight="1" x14ac:dyDescent="0.2">
      <c r="A14" s="126" t="s">
        <v>146</v>
      </c>
      <c r="B14" s="127">
        <v>17047</v>
      </c>
      <c r="C14" s="128">
        <v>982</v>
      </c>
      <c r="D14" s="128">
        <v>216</v>
      </c>
      <c r="E14" s="128">
        <v>452</v>
      </c>
      <c r="F14" s="128">
        <v>2582</v>
      </c>
      <c r="G14" s="128">
        <v>5203</v>
      </c>
      <c r="H14" s="128">
        <v>6182</v>
      </c>
      <c r="I14" s="128">
        <v>1430</v>
      </c>
      <c r="J14" s="129">
        <v>3698</v>
      </c>
      <c r="K14" s="128">
        <v>1081</v>
      </c>
      <c r="L14" s="128">
        <v>72</v>
      </c>
      <c r="M14" s="128">
        <v>2</v>
      </c>
      <c r="N14" s="128">
        <v>2136</v>
      </c>
      <c r="O14" s="130">
        <v>0</v>
      </c>
      <c r="P14" s="128">
        <v>218</v>
      </c>
      <c r="Q14" s="128">
        <v>189</v>
      </c>
      <c r="R14" s="26"/>
      <c r="S14" s="55"/>
      <c r="T14" s="55"/>
    </row>
    <row r="15" spans="1:20" ht="15" customHeight="1" x14ac:dyDescent="0.2">
      <c r="B15" s="83"/>
      <c r="C15" s="53"/>
      <c r="D15" s="53"/>
      <c r="E15" s="53"/>
      <c r="F15" s="53"/>
      <c r="G15" s="53"/>
      <c r="H15" s="53"/>
      <c r="I15" s="53"/>
      <c r="J15" s="83"/>
      <c r="K15" s="53"/>
      <c r="L15" s="53"/>
      <c r="M15" s="53"/>
      <c r="N15" s="53"/>
      <c r="O15" s="53"/>
      <c r="P15" s="53"/>
      <c r="Q15" s="53"/>
      <c r="R15" s="55"/>
    </row>
    <row r="16" spans="1:20" ht="15" customHeight="1" x14ac:dyDescent="0.2">
      <c r="B16" s="83"/>
      <c r="C16" s="53"/>
      <c r="D16" s="53"/>
      <c r="E16" s="53"/>
      <c r="F16" s="53"/>
      <c r="G16" s="177"/>
      <c r="H16" s="53"/>
      <c r="I16" s="53"/>
      <c r="J16" s="83"/>
      <c r="K16" s="53"/>
      <c r="L16" s="53"/>
      <c r="M16" s="53"/>
      <c r="N16" s="53"/>
      <c r="O16" s="53"/>
      <c r="P16" s="53"/>
      <c r="Q16" s="53"/>
    </row>
    <row r="17" spans="1:17" ht="15" customHeight="1" x14ac:dyDescent="0.2">
      <c r="J17" s="85"/>
    </row>
    <row r="18" spans="1:17" ht="15" customHeight="1" x14ac:dyDescent="0.2">
      <c r="A18" s="84"/>
      <c r="B18" s="85"/>
      <c r="C18" s="85"/>
      <c r="D18" s="85"/>
      <c r="E18" s="85"/>
      <c r="F18" s="85"/>
      <c r="G18" s="85"/>
      <c r="H18" s="85"/>
      <c r="I18" s="85"/>
      <c r="J18" s="85"/>
      <c r="K18" s="81"/>
      <c r="L18" s="75"/>
      <c r="M18" s="75"/>
      <c r="N18" s="75"/>
      <c r="O18" s="75"/>
      <c r="P18" s="75"/>
      <c r="Q18" s="75"/>
    </row>
  </sheetData>
  <pageMargins left="0.70000000000000007" right="0.70000000000000007" top="0.75" bottom="0.75" header="0.30000000000000004" footer="0.30000000000000004"/>
  <pageSetup paperSize="0" fitToWidth="0" fitToHeight="0" orientation="portrait" horizontalDpi="0" verticalDpi="0" copies="0"/>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0"/>
  <sheetViews>
    <sheetView workbookViewId="0"/>
  </sheetViews>
  <sheetFormatPr defaultColWidth="8.85546875" defaultRowHeight="12.75" x14ac:dyDescent="0.2"/>
  <cols>
    <col min="1" max="1" width="17.7109375" style="19" customWidth="1"/>
    <col min="2" max="2" width="148.85546875" style="213" customWidth="1"/>
    <col min="3" max="3" width="8.85546875" style="211" customWidth="1"/>
    <col min="4" max="16384" width="8.85546875" style="211"/>
  </cols>
  <sheetData>
    <row r="1" spans="1:2" ht="15.75" x14ac:dyDescent="0.2">
      <c r="A1" s="184" t="s">
        <v>37</v>
      </c>
      <c r="B1" s="210"/>
    </row>
    <row r="2" spans="1:2" ht="15" x14ac:dyDescent="0.2">
      <c r="A2" s="186" t="s">
        <v>38</v>
      </c>
      <c r="B2" s="210"/>
    </row>
    <row r="3" spans="1:2" ht="18" customHeight="1" x14ac:dyDescent="0.2">
      <c r="A3" s="184" t="s">
        <v>39</v>
      </c>
      <c r="B3" s="212" t="s">
        <v>40</v>
      </c>
    </row>
    <row r="4" spans="1:2" ht="29.25" customHeight="1" x14ac:dyDescent="0.2">
      <c r="A4" s="18">
        <v>1</v>
      </c>
      <c r="B4" s="118" t="s">
        <v>41</v>
      </c>
    </row>
    <row r="5" spans="1:2" ht="27" customHeight="1" x14ac:dyDescent="0.2">
      <c r="A5" s="18">
        <v>2</v>
      </c>
      <c r="B5" s="118" t="s">
        <v>42</v>
      </c>
    </row>
    <row r="6" spans="1:2" ht="42" customHeight="1" x14ac:dyDescent="0.2">
      <c r="A6" s="18">
        <v>3</v>
      </c>
      <c r="B6" s="118" t="s">
        <v>43</v>
      </c>
    </row>
    <row r="7" spans="1:2" ht="38.25" x14ac:dyDescent="0.2">
      <c r="A7" s="18">
        <v>4</v>
      </c>
      <c r="B7" s="118" t="s">
        <v>44</v>
      </c>
    </row>
    <row r="8" spans="1:2" ht="25.5" x14ac:dyDescent="0.2">
      <c r="A8" s="18">
        <v>5</v>
      </c>
      <c r="B8" s="118" t="s">
        <v>45</v>
      </c>
    </row>
    <row r="9" spans="1:2" x14ac:dyDescent="0.2">
      <c r="A9" s="18">
        <v>6</v>
      </c>
      <c r="B9" s="118" t="s">
        <v>46</v>
      </c>
    </row>
    <row r="10" spans="1:2" ht="25.5" x14ac:dyDescent="0.2">
      <c r="A10" s="18">
        <v>7</v>
      </c>
      <c r="B10" s="118" t="s">
        <v>47</v>
      </c>
    </row>
    <row r="11" spans="1:2" x14ac:dyDescent="0.2">
      <c r="A11" s="18">
        <v>8</v>
      </c>
      <c r="B11" s="118" t="s">
        <v>48</v>
      </c>
    </row>
    <row r="12" spans="1:2" ht="15.75" customHeight="1" x14ac:dyDescent="0.2">
      <c r="A12" s="18">
        <v>9</v>
      </c>
      <c r="B12" s="118" t="s">
        <v>199</v>
      </c>
    </row>
    <row r="13" spans="1:2" x14ac:dyDescent="0.2">
      <c r="A13" s="18">
        <v>10</v>
      </c>
      <c r="B13" s="118" t="s">
        <v>49</v>
      </c>
    </row>
    <row r="14" spans="1:2" x14ac:dyDescent="0.2">
      <c r="A14" s="18">
        <v>11</v>
      </c>
      <c r="B14" s="118" t="s">
        <v>50</v>
      </c>
    </row>
    <row r="15" spans="1:2" ht="38.25" x14ac:dyDescent="0.2">
      <c r="A15" s="18">
        <v>12</v>
      </c>
      <c r="B15" s="210" t="s">
        <v>51</v>
      </c>
    </row>
    <row r="16" spans="1:2" x14ac:dyDescent="0.2">
      <c r="A16" s="18">
        <v>13</v>
      </c>
      <c r="B16" s="210" t="s">
        <v>52</v>
      </c>
    </row>
    <row r="17" spans="1:2" ht="38.25" x14ac:dyDescent="0.2">
      <c r="A17" s="18">
        <v>14</v>
      </c>
      <c r="B17" s="210" t="s">
        <v>43</v>
      </c>
    </row>
    <row r="18" spans="1:2" ht="15.75" customHeight="1" x14ac:dyDescent="0.2">
      <c r="A18" s="18">
        <v>15</v>
      </c>
      <c r="B18" s="210" t="s">
        <v>53</v>
      </c>
    </row>
    <row r="19" spans="1:2" x14ac:dyDescent="0.2">
      <c r="A19" s="18">
        <v>16</v>
      </c>
      <c r="B19" s="210" t="s">
        <v>54</v>
      </c>
    </row>
    <row r="20" spans="1:2" x14ac:dyDescent="0.2">
      <c r="A20" s="18">
        <v>17</v>
      </c>
      <c r="B20" s="210" t="s">
        <v>55</v>
      </c>
    </row>
    <row r="21" spans="1:2" x14ac:dyDescent="0.2">
      <c r="A21" s="18">
        <v>18</v>
      </c>
      <c r="B21" s="210" t="s">
        <v>198</v>
      </c>
    </row>
    <row r="22" spans="1:2" x14ac:dyDescent="0.2">
      <c r="A22" s="18">
        <v>19</v>
      </c>
      <c r="B22" s="210" t="s">
        <v>56</v>
      </c>
    </row>
    <row r="23" spans="1:2" ht="38.25" x14ac:dyDescent="0.2">
      <c r="A23" s="18">
        <v>20</v>
      </c>
      <c r="B23" s="210" t="s">
        <v>51</v>
      </c>
    </row>
    <row r="24" spans="1:2" x14ac:dyDescent="0.2">
      <c r="A24" s="18">
        <v>21</v>
      </c>
      <c r="B24" s="210" t="s">
        <v>57</v>
      </c>
    </row>
    <row r="25" spans="1:2" x14ac:dyDescent="0.2">
      <c r="A25" s="18">
        <v>22</v>
      </c>
      <c r="B25" s="210" t="s">
        <v>58</v>
      </c>
    </row>
    <row r="26" spans="1:2" ht="16.5" customHeight="1" x14ac:dyDescent="0.2">
      <c r="A26" s="18">
        <v>23</v>
      </c>
      <c r="B26" s="210" t="s">
        <v>59</v>
      </c>
    </row>
    <row r="27" spans="1:2" ht="16.5" customHeight="1" x14ac:dyDescent="0.2">
      <c r="A27" s="18">
        <v>24</v>
      </c>
      <c r="B27" s="210" t="s">
        <v>60</v>
      </c>
    </row>
    <row r="28" spans="1:2" ht="12.75" customHeight="1" x14ac:dyDescent="0.2">
      <c r="A28" s="18">
        <v>25</v>
      </c>
      <c r="B28" s="210" t="s">
        <v>61</v>
      </c>
    </row>
    <row r="29" spans="1:2" ht="25.5" x14ac:dyDescent="0.2">
      <c r="A29" s="18">
        <v>26</v>
      </c>
      <c r="B29" s="210" t="s">
        <v>62</v>
      </c>
    </row>
    <row r="30" spans="1:2" ht="27" customHeight="1" x14ac:dyDescent="0.2">
      <c r="A30" s="18"/>
      <c r="B30" s="210"/>
    </row>
  </sheetData>
  <pageMargins left="0.70000000000000007" right="0.70000000000000007" top="0.75" bottom="0.75" header="0.30000000000000004" footer="0.30000000000000004"/>
  <pageSetup paperSize="0" fitToWidth="0" fitToHeight="0" orientation="portrait" horizontalDpi="0" verticalDpi="0" copies="0"/>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9"/>
  <sheetViews>
    <sheetView zoomScaleNormal="100" workbookViewId="0"/>
  </sheetViews>
  <sheetFormatPr defaultColWidth="8.85546875" defaultRowHeight="12.75" x14ac:dyDescent="0.2"/>
  <cols>
    <col min="1" max="1" width="22.7109375" customWidth="1"/>
    <col min="2" max="2" width="49.140625" customWidth="1"/>
    <col min="3" max="7" width="10.42578125" customWidth="1"/>
    <col min="8" max="8" width="16" bestFit="1" customWidth="1"/>
    <col min="9" max="9" width="9.140625" customWidth="1"/>
  </cols>
  <sheetData>
    <row r="1" spans="1:8" ht="15.75" x14ac:dyDescent="0.2">
      <c r="A1" s="16" t="s">
        <v>190</v>
      </c>
    </row>
    <row r="2" spans="1:8" ht="15" x14ac:dyDescent="0.2">
      <c r="A2" s="178" t="s">
        <v>63</v>
      </c>
      <c r="B2" s="179"/>
      <c r="C2" s="179"/>
      <c r="D2" s="179"/>
      <c r="E2" s="179"/>
      <c r="F2" s="179"/>
      <c r="G2" s="179"/>
      <c r="H2" s="179"/>
    </row>
    <row r="3" spans="1:8" ht="36" customHeight="1" x14ac:dyDescent="0.2">
      <c r="A3" s="170" t="s">
        <v>64</v>
      </c>
      <c r="B3" s="171" t="s">
        <v>65</v>
      </c>
      <c r="C3" s="32" t="s">
        <v>66</v>
      </c>
      <c r="D3" s="32" t="s">
        <v>67</v>
      </c>
      <c r="E3" s="32" t="s">
        <v>68</v>
      </c>
      <c r="F3" s="32" t="s">
        <v>69</v>
      </c>
      <c r="G3" s="32" t="s">
        <v>70</v>
      </c>
      <c r="H3" s="33" t="s">
        <v>200</v>
      </c>
    </row>
    <row r="4" spans="1:8" ht="15" customHeight="1" x14ac:dyDescent="0.2">
      <c r="A4" s="20" t="s">
        <v>72</v>
      </c>
      <c r="B4" s="21" t="s">
        <v>73</v>
      </c>
      <c r="C4" s="22">
        <v>115559</v>
      </c>
      <c r="D4" s="22">
        <v>95033</v>
      </c>
      <c r="E4" s="22">
        <v>107764</v>
      </c>
      <c r="F4" s="22">
        <v>103281</v>
      </c>
      <c r="G4" s="22">
        <v>95897</v>
      </c>
      <c r="H4" s="87">
        <f>Stop_and_Searches[[#This Row],[2025]]/Stop_and_Searches[[#This Row],[2024]]-1</f>
        <v>-7.1494272905955558E-2</v>
      </c>
    </row>
    <row r="5" spans="1:8" ht="15" customHeight="1" x14ac:dyDescent="0.2">
      <c r="A5" s="134" t="s">
        <v>72</v>
      </c>
      <c r="B5" s="135" t="s">
        <v>74</v>
      </c>
      <c r="C5" s="136">
        <v>562552</v>
      </c>
      <c r="D5" s="136">
        <v>403674</v>
      </c>
      <c r="E5" s="136">
        <v>402124</v>
      </c>
      <c r="F5" s="136">
        <v>391710</v>
      </c>
      <c r="G5" s="136">
        <v>390661</v>
      </c>
      <c r="H5" s="99">
        <f>Stop_and_Searches[[#This Row],[2025]]/Stop_and_Searches[[#This Row],[2024]]-1</f>
        <v>-2.6780015828036241E-3</v>
      </c>
    </row>
    <row r="6" spans="1:8" ht="15" customHeight="1" x14ac:dyDescent="0.2">
      <c r="A6" s="139" t="s">
        <v>72</v>
      </c>
      <c r="B6" s="140" t="s">
        <v>75</v>
      </c>
      <c r="C6" s="150">
        <f>SUM(C4:C5)</f>
        <v>678111</v>
      </c>
      <c r="D6" s="150">
        <f>SUM(D4:D5)</f>
        <v>498707</v>
      </c>
      <c r="E6" s="150">
        <f>SUM(E4:E5)</f>
        <v>509888</v>
      </c>
      <c r="F6" s="150">
        <f>SUM(F4:F5)</f>
        <v>494991</v>
      </c>
      <c r="G6" s="150">
        <f>SUM(G4:G5)</f>
        <v>486558</v>
      </c>
      <c r="H6" s="103">
        <f>Stop_and_Searches[[#This Row],[2025]]/Stop_and_Searches[[#This Row],[2024]]-1</f>
        <v>-1.7036673394061674E-2</v>
      </c>
    </row>
    <row r="7" spans="1:8" ht="15" customHeight="1" x14ac:dyDescent="0.2">
      <c r="A7" t="s">
        <v>76</v>
      </c>
      <c r="B7" s="23" t="s">
        <v>73</v>
      </c>
      <c r="C7" s="26">
        <f>C4/C6</f>
        <v>0.17041310345946312</v>
      </c>
      <c r="D7" s="26">
        <f>D4/D6</f>
        <v>0.1905587850180567</v>
      </c>
      <c r="E7" s="26">
        <f>E4/E6</f>
        <v>0.21134837454499811</v>
      </c>
      <c r="F7" s="26">
        <f>F4/F6</f>
        <v>0.20865227852627624</v>
      </c>
      <c r="G7" s="26">
        <f>G4/G6</f>
        <v>0.19709263849325259</v>
      </c>
      <c r="H7" s="133" t="s">
        <v>77</v>
      </c>
    </row>
    <row r="8" spans="1:8" ht="15" customHeight="1" x14ac:dyDescent="0.2">
      <c r="A8" s="134" t="s">
        <v>76</v>
      </c>
      <c r="B8" s="135" t="s">
        <v>74</v>
      </c>
      <c r="C8" s="137">
        <f>C5/C6</f>
        <v>0.82958689654053686</v>
      </c>
      <c r="D8" s="137">
        <f>D5/D6</f>
        <v>0.80944121498194332</v>
      </c>
      <c r="E8" s="137">
        <f>E5/E6</f>
        <v>0.78865162545500189</v>
      </c>
      <c r="F8" s="137">
        <f>F5/F6</f>
        <v>0.79134772147372379</v>
      </c>
      <c r="G8" s="137">
        <f>G5/G6</f>
        <v>0.80290736150674735</v>
      </c>
      <c r="H8" s="138" t="s">
        <v>77</v>
      </c>
    </row>
    <row r="9" spans="1:8" ht="15" customHeight="1" x14ac:dyDescent="0.2">
      <c r="A9" s="139" t="s">
        <v>76</v>
      </c>
      <c r="B9" s="140" t="s">
        <v>75</v>
      </c>
      <c r="C9" s="141">
        <f>C6/C6</f>
        <v>1</v>
      </c>
      <c r="D9" s="141">
        <f>D6/D6</f>
        <v>1</v>
      </c>
      <c r="E9" s="141">
        <f>E6/E6</f>
        <v>1</v>
      </c>
      <c r="F9" s="141">
        <f>F6/F6</f>
        <v>1</v>
      </c>
      <c r="G9" s="141">
        <f>G6/G6</f>
        <v>1</v>
      </c>
      <c r="H9" s="142" t="s">
        <v>77</v>
      </c>
    </row>
  </sheetData>
  <phoneticPr fontId="43" type="noConversion"/>
  <pageMargins left="0.70000000000000007" right="0.70000000000000007" top="0.75" bottom="0.75" header="0.30000000000000004" footer="0.30000000000000004"/>
  <pageSetup paperSize="0" fitToWidth="0" fitToHeight="0" orientation="portrait" horizontalDpi="0" verticalDpi="0" copies="0"/>
  <ignoredErrors>
    <ignoredError sqref="H7:H9" calculatedColumn="1"/>
  </ignoredErrors>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29"/>
  <sheetViews>
    <sheetView workbookViewId="0"/>
  </sheetViews>
  <sheetFormatPr defaultColWidth="8.85546875" defaultRowHeight="12.75" x14ac:dyDescent="0.2"/>
  <cols>
    <col min="1" max="1" width="23.42578125" style="185" customWidth="1"/>
    <col min="2" max="2" width="30.42578125" style="185" bestFit="1" customWidth="1"/>
    <col min="3" max="12" width="10.85546875" style="185" customWidth="1"/>
    <col min="13" max="16384" width="8.85546875" style="185"/>
  </cols>
  <sheetData>
    <row r="1" spans="1:12" ht="15.75" x14ac:dyDescent="0.2">
      <c r="A1" s="184" t="s">
        <v>191</v>
      </c>
    </row>
    <row r="2" spans="1:12" ht="15" x14ac:dyDescent="0.2">
      <c r="A2" s="186" t="s">
        <v>63</v>
      </c>
    </row>
    <row r="3" spans="1:12" ht="29.25" customHeight="1" x14ac:dyDescent="0.2">
      <c r="A3" s="180" t="s">
        <v>65</v>
      </c>
      <c r="B3" s="182" t="s">
        <v>78</v>
      </c>
      <c r="C3" s="181" t="s">
        <v>79</v>
      </c>
      <c r="D3" s="181" t="s">
        <v>80</v>
      </c>
      <c r="E3" s="181" t="s">
        <v>81</v>
      </c>
      <c r="F3" s="181" t="s">
        <v>82</v>
      </c>
      <c r="G3" s="183" t="s">
        <v>83</v>
      </c>
      <c r="H3" s="181" t="s">
        <v>84</v>
      </c>
      <c r="I3" s="181" t="s">
        <v>85</v>
      </c>
      <c r="J3" s="181" t="s">
        <v>86</v>
      </c>
      <c r="K3" s="181" t="s">
        <v>87</v>
      </c>
      <c r="L3" s="181" t="s">
        <v>88</v>
      </c>
    </row>
    <row r="4" spans="1:12" ht="15" customHeight="1" x14ac:dyDescent="0.2">
      <c r="A4" s="187" t="s">
        <v>73</v>
      </c>
      <c r="B4" s="187" t="s">
        <v>89</v>
      </c>
      <c r="C4" s="188">
        <v>9784</v>
      </c>
      <c r="D4" s="188">
        <v>8543</v>
      </c>
      <c r="E4" s="188">
        <v>10382</v>
      </c>
      <c r="F4" s="188">
        <v>10227</v>
      </c>
      <c r="G4" s="189">
        <v>9444</v>
      </c>
      <c r="H4" s="190">
        <f>C4/C$16</f>
        <v>8.466670705007831E-2</v>
      </c>
      <c r="I4" s="191">
        <f t="shared" ref="I4:I16" si="0">D4/D$16</f>
        <v>8.9895089074321546E-2</v>
      </c>
      <c r="J4" s="191">
        <f t="shared" ref="J4:L16" si="1">E4/E$16</f>
        <v>9.6340150699677066E-2</v>
      </c>
      <c r="K4" s="191">
        <f t="shared" si="1"/>
        <v>9.9021117146425766E-2</v>
      </c>
      <c r="L4" s="191">
        <f t="shared" si="1"/>
        <v>9.8480661543113968E-2</v>
      </c>
    </row>
    <row r="5" spans="1:12" ht="15" customHeight="1" x14ac:dyDescent="0.2">
      <c r="A5" s="185" t="s">
        <v>73</v>
      </c>
      <c r="B5" s="185" t="s">
        <v>90</v>
      </c>
      <c r="C5" s="188">
        <v>389</v>
      </c>
      <c r="D5" s="188">
        <v>296</v>
      </c>
      <c r="E5" s="188">
        <v>243</v>
      </c>
      <c r="F5" s="188">
        <v>193</v>
      </c>
      <c r="G5" s="189">
        <v>187</v>
      </c>
      <c r="H5" s="190">
        <f t="shared" ref="H5:H16" si="2">C5/C$16</f>
        <v>3.3662458138267034E-3</v>
      </c>
      <c r="I5" s="191">
        <f t="shared" si="0"/>
        <v>3.114707522650027E-3</v>
      </c>
      <c r="J5" s="191">
        <f t="shared" si="1"/>
        <v>2.2549274340224936E-3</v>
      </c>
      <c r="K5" s="191">
        <f t="shared" si="1"/>
        <v>1.8686883357055025E-3</v>
      </c>
      <c r="L5" s="191">
        <f t="shared" si="1"/>
        <v>1.950008863676653E-3</v>
      </c>
    </row>
    <row r="6" spans="1:12" ht="15" customHeight="1" x14ac:dyDescent="0.2">
      <c r="A6" s="185" t="s">
        <v>73</v>
      </c>
      <c r="B6" s="185" t="s">
        <v>91</v>
      </c>
      <c r="C6" s="188">
        <v>3950</v>
      </c>
      <c r="D6" s="188">
        <v>5137</v>
      </c>
      <c r="E6" s="188">
        <v>6236</v>
      </c>
      <c r="F6" s="188">
        <v>5822</v>
      </c>
      <c r="G6" s="189">
        <v>5949</v>
      </c>
      <c r="H6" s="190">
        <f t="shared" si="2"/>
        <v>3.418167343088812E-2</v>
      </c>
      <c r="I6" s="191">
        <f t="shared" si="0"/>
        <v>5.4054907242747259E-2</v>
      </c>
      <c r="J6" s="191">
        <f t="shared" si="1"/>
        <v>5.786719126981181E-2</v>
      </c>
      <c r="K6" s="191">
        <f t="shared" si="1"/>
        <v>5.6370484406618834E-2</v>
      </c>
      <c r="L6" s="191">
        <f t="shared" si="1"/>
        <v>6.2035308716643901E-2</v>
      </c>
    </row>
    <row r="7" spans="1:12" ht="15" customHeight="1" x14ac:dyDescent="0.2">
      <c r="A7" s="185" t="s">
        <v>73</v>
      </c>
      <c r="B7" s="185" t="s">
        <v>92</v>
      </c>
      <c r="C7" s="188">
        <v>0</v>
      </c>
      <c r="D7" s="188">
        <v>10</v>
      </c>
      <c r="E7" s="188">
        <v>72</v>
      </c>
      <c r="F7" s="188">
        <v>99</v>
      </c>
      <c r="G7" s="189">
        <v>141</v>
      </c>
      <c r="H7" s="190">
        <f t="shared" si="2"/>
        <v>0</v>
      </c>
      <c r="I7" s="191">
        <f t="shared" si="0"/>
        <v>1.0522660549493334E-4</v>
      </c>
      <c r="J7" s="191">
        <f t="shared" si="1"/>
        <v>6.6812664711777593E-4</v>
      </c>
      <c r="K7" s="191">
        <f t="shared" si="1"/>
        <v>9.5854997531007635E-4</v>
      </c>
      <c r="L7" s="191">
        <f t="shared" si="1"/>
        <v>1.4703275389219683E-3</v>
      </c>
    </row>
    <row r="8" spans="1:12" ht="15" customHeight="1" x14ac:dyDescent="0.2">
      <c r="A8" s="185" t="s">
        <v>73</v>
      </c>
      <c r="B8" s="185" t="s">
        <v>93</v>
      </c>
      <c r="C8" s="188">
        <v>896</v>
      </c>
      <c r="D8" s="188">
        <v>542</v>
      </c>
      <c r="E8" s="188">
        <v>433</v>
      </c>
      <c r="F8" s="188">
        <v>352</v>
      </c>
      <c r="G8" s="189">
        <v>272</v>
      </c>
      <c r="H8" s="190">
        <f t="shared" si="2"/>
        <v>7.7536150364748745E-3</v>
      </c>
      <c r="I8" s="191">
        <f t="shared" si="0"/>
        <v>5.7032820178253866E-3</v>
      </c>
      <c r="J8" s="191">
        <f t="shared" si="1"/>
        <v>4.0180394194721802E-3</v>
      </c>
      <c r="K8" s="191">
        <f t="shared" si="1"/>
        <v>3.4081776899913827E-3</v>
      </c>
      <c r="L8" s="191">
        <f t="shared" si="1"/>
        <v>2.8363765289842226E-3</v>
      </c>
    </row>
    <row r="9" spans="1:12" ht="15" customHeight="1" x14ac:dyDescent="0.2">
      <c r="A9" s="185" t="s">
        <v>73</v>
      </c>
      <c r="B9" s="185" t="s">
        <v>94</v>
      </c>
      <c r="C9" s="188">
        <v>1172</v>
      </c>
      <c r="D9" s="188">
        <v>990</v>
      </c>
      <c r="E9" s="188">
        <v>1406</v>
      </c>
      <c r="F9" s="188">
        <v>1687</v>
      </c>
      <c r="G9" s="189">
        <v>1849</v>
      </c>
      <c r="H9" s="190">
        <f t="shared" si="2"/>
        <v>1.0142005382531866E-2</v>
      </c>
      <c r="I9" s="191">
        <f t="shared" si="0"/>
        <v>1.0417433943998401E-2</v>
      </c>
      <c r="J9" s="191">
        <f t="shared" si="1"/>
        <v>1.3047028692327678E-2</v>
      </c>
      <c r="K9" s="191">
        <f t="shared" si="1"/>
        <v>1.633407887220302E-2</v>
      </c>
      <c r="L9" s="191">
        <f t="shared" si="1"/>
        <v>1.9281103684161131E-2</v>
      </c>
    </row>
    <row r="10" spans="1:12" ht="15" customHeight="1" x14ac:dyDescent="0.2">
      <c r="A10" s="185" t="s">
        <v>73</v>
      </c>
      <c r="B10" s="185" t="s">
        <v>95</v>
      </c>
      <c r="C10" s="188">
        <v>257</v>
      </c>
      <c r="D10" s="188">
        <v>211</v>
      </c>
      <c r="E10" s="188">
        <v>186</v>
      </c>
      <c r="F10" s="188">
        <v>154</v>
      </c>
      <c r="G10" s="189">
        <v>109</v>
      </c>
      <c r="H10" s="190">
        <f t="shared" si="2"/>
        <v>2.2239721700603155E-3</v>
      </c>
      <c r="I10" s="191">
        <f t="shared" si="0"/>
        <v>2.2202813759430937E-3</v>
      </c>
      <c r="J10" s="191">
        <f t="shared" si="1"/>
        <v>1.7259938383875878E-3</v>
      </c>
      <c r="K10" s="191">
        <f t="shared" si="1"/>
        <v>1.49107773937123E-3</v>
      </c>
      <c r="L10" s="191">
        <f t="shared" si="1"/>
        <v>1.1366361825708834E-3</v>
      </c>
    </row>
    <row r="11" spans="1:12" ht="15" customHeight="1" x14ac:dyDescent="0.2">
      <c r="A11" s="185" t="s">
        <v>73</v>
      </c>
      <c r="B11" s="185" t="s">
        <v>96</v>
      </c>
      <c r="C11" s="188">
        <v>642</v>
      </c>
      <c r="D11" s="188">
        <v>623</v>
      </c>
      <c r="E11" s="188">
        <v>825</v>
      </c>
      <c r="F11" s="188">
        <v>672</v>
      </c>
      <c r="G11" s="189">
        <v>704</v>
      </c>
      <c r="H11" s="190">
        <f t="shared" si="2"/>
        <v>5.5556036310456134E-3</v>
      </c>
      <c r="I11" s="191">
        <f t="shared" si="0"/>
        <v>6.5556175223343473E-3</v>
      </c>
      <c r="J11" s="191">
        <f t="shared" si="1"/>
        <v>7.6556178315578486E-3</v>
      </c>
      <c r="K11" s="191">
        <f t="shared" si="1"/>
        <v>6.5065210445290032E-3</v>
      </c>
      <c r="L11" s="191">
        <f t="shared" si="1"/>
        <v>7.3412098397238707E-3</v>
      </c>
    </row>
    <row r="12" spans="1:12" ht="15" customHeight="1" x14ac:dyDescent="0.2">
      <c r="A12" s="185" t="s">
        <v>73</v>
      </c>
      <c r="B12" s="185" t="s">
        <v>97</v>
      </c>
      <c r="C12" s="188">
        <v>1620</v>
      </c>
      <c r="D12" s="188">
        <v>1129</v>
      </c>
      <c r="E12" s="188">
        <v>800</v>
      </c>
      <c r="F12" s="188">
        <v>746</v>
      </c>
      <c r="G12" s="189">
        <v>531</v>
      </c>
      <c r="H12" s="190">
        <f t="shared" si="2"/>
        <v>1.4018812900769303E-2</v>
      </c>
      <c r="I12" s="191">
        <f t="shared" si="0"/>
        <v>1.1880083760377974E-2</v>
      </c>
      <c r="J12" s="191">
        <f t="shared" si="1"/>
        <v>7.4236294124197322E-3</v>
      </c>
      <c r="K12" s="191">
        <f t="shared" si="1"/>
        <v>7.2230129452658283E-3</v>
      </c>
      <c r="L12" s="191">
        <f t="shared" si="1"/>
        <v>5.537190944450817E-3</v>
      </c>
    </row>
    <row r="13" spans="1:12" ht="15" customHeight="1" x14ac:dyDescent="0.2">
      <c r="A13" s="185" t="s">
        <v>73</v>
      </c>
      <c r="B13" s="185" t="s">
        <v>98</v>
      </c>
      <c r="C13" s="188">
        <v>1845</v>
      </c>
      <c r="D13" s="188">
        <v>2059</v>
      </c>
      <c r="E13" s="188">
        <v>1870</v>
      </c>
      <c r="F13" s="188">
        <v>2605</v>
      </c>
      <c r="G13" s="189">
        <v>2934</v>
      </c>
      <c r="H13" s="190">
        <f t="shared" si="2"/>
        <v>1.5965870248098375E-2</v>
      </c>
      <c r="I13" s="191">
        <f t="shared" si="0"/>
        <v>2.1666158071406774E-2</v>
      </c>
      <c r="J13" s="191">
        <f t="shared" si="1"/>
        <v>1.7352733751531124E-2</v>
      </c>
      <c r="K13" s="191">
        <f>F13/F$16</f>
        <v>2.522245137053282E-2</v>
      </c>
      <c r="L13" s="191">
        <f t="shared" si="1"/>
        <v>3.0595326235440107E-2</v>
      </c>
    </row>
    <row r="14" spans="1:12" ht="15" customHeight="1" x14ac:dyDescent="0.2">
      <c r="A14" s="185" t="s">
        <v>73</v>
      </c>
      <c r="B14" s="185" t="s">
        <v>99</v>
      </c>
      <c r="C14" s="188">
        <v>1293</v>
      </c>
      <c r="D14" s="188">
        <v>1239</v>
      </c>
      <c r="E14" s="188">
        <v>1986</v>
      </c>
      <c r="F14" s="188">
        <v>2236</v>
      </c>
      <c r="G14" s="189">
        <v>2684</v>
      </c>
      <c r="H14" s="190">
        <f t="shared" si="2"/>
        <v>1.118908955598439E-2</v>
      </c>
      <c r="I14" s="191">
        <f t="shared" si="0"/>
        <v>1.303757642082224E-2</v>
      </c>
      <c r="J14" s="191">
        <f t="shared" si="1"/>
        <v>1.8429160016331984E-2</v>
      </c>
      <c r="K14" s="191">
        <f t="shared" si="1"/>
        <v>2.1649674189831623E-2</v>
      </c>
      <c r="L14" s="191">
        <f t="shared" si="1"/>
        <v>2.7988362513947256E-2</v>
      </c>
    </row>
    <row r="15" spans="1:12" ht="15" customHeight="1" x14ac:dyDescent="0.2">
      <c r="A15" s="192" t="s">
        <v>73</v>
      </c>
      <c r="B15" s="192" t="s">
        <v>100</v>
      </c>
      <c r="C15" s="193">
        <v>93711</v>
      </c>
      <c r="D15" s="193">
        <v>74254</v>
      </c>
      <c r="E15" s="193">
        <v>83325</v>
      </c>
      <c r="F15" s="193">
        <v>78488</v>
      </c>
      <c r="G15" s="194">
        <v>71093</v>
      </c>
      <c r="H15" s="195">
        <f t="shared" si="2"/>
        <v>0.81093640478024209</v>
      </c>
      <c r="I15" s="195">
        <f t="shared" si="0"/>
        <v>0.781349636442078</v>
      </c>
      <c r="J15" s="195">
        <f t="shared" si="1"/>
        <v>0.77321740098734271</v>
      </c>
      <c r="K15" s="195">
        <f t="shared" si="1"/>
        <v>0.75994616628421496</v>
      </c>
      <c r="L15" s="195">
        <f t="shared" si="1"/>
        <v>0.7413474874083652</v>
      </c>
    </row>
    <row r="16" spans="1:12" ht="15" customHeight="1" x14ac:dyDescent="0.2">
      <c r="A16" s="196" t="s">
        <v>73</v>
      </c>
      <c r="B16" s="196" t="s">
        <v>101</v>
      </c>
      <c r="C16" s="197">
        <v>115559</v>
      </c>
      <c r="D16" s="197">
        <v>95033</v>
      </c>
      <c r="E16" s="197">
        <v>107764</v>
      </c>
      <c r="F16" s="197">
        <v>103281</v>
      </c>
      <c r="G16" s="198">
        <v>95897</v>
      </c>
      <c r="H16" s="199">
        <f t="shared" si="2"/>
        <v>1</v>
      </c>
      <c r="I16" s="199">
        <f t="shared" si="0"/>
        <v>1</v>
      </c>
      <c r="J16" s="199">
        <f t="shared" si="1"/>
        <v>1</v>
      </c>
      <c r="K16" s="199">
        <f t="shared" si="1"/>
        <v>1</v>
      </c>
      <c r="L16" s="199">
        <f t="shared" si="1"/>
        <v>1</v>
      </c>
    </row>
    <row r="17" spans="1:12" ht="15" customHeight="1" x14ac:dyDescent="0.2">
      <c r="A17" s="187" t="s">
        <v>74</v>
      </c>
      <c r="B17" s="187" t="s">
        <v>89</v>
      </c>
      <c r="C17" s="188">
        <v>67044</v>
      </c>
      <c r="D17" s="188">
        <v>55146</v>
      </c>
      <c r="E17" s="188">
        <v>59982</v>
      </c>
      <c r="F17" s="188">
        <v>61978</v>
      </c>
      <c r="G17" s="189">
        <v>65237</v>
      </c>
      <c r="H17" s="190">
        <f t="shared" ref="H17:H29" si="3">C17/C$29</f>
        <v>0.11917831596012457</v>
      </c>
      <c r="I17" s="191">
        <f t="shared" ref="I17:I29" si="4">D17/D$29</f>
        <v>0.13661023499160213</v>
      </c>
      <c r="J17" s="191">
        <f t="shared" ref="J17:L29" si="5">E17/E$29</f>
        <v>0.14916294476330685</v>
      </c>
      <c r="K17" s="191">
        <f t="shared" si="5"/>
        <v>0.15822419647187971</v>
      </c>
      <c r="L17" s="191">
        <f t="shared" si="5"/>
        <v>0.16699133007901992</v>
      </c>
    </row>
    <row r="18" spans="1:12" ht="15" customHeight="1" x14ac:dyDescent="0.2">
      <c r="A18" s="185" t="s">
        <v>74</v>
      </c>
      <c r="B18" s="185" t="s">
        <v>90</v>
      </c>
      <c r="C18" s="188">
        <v>2123</v>
      </c>
      <c r="D18" s="188">
        <v>1439</v>
      </c>
      <c r="E18" s="188">
        <v>1295</v>
      </c>
      <c r="F18" s="188">
        <v>1029</v>
      </c>
      <c r="G18" s="189">
        <v>1153</v>
      </c>
      <c r="H18" s="190">
        <f t="shared" si="3"/>
        <v>3.7738733485971074E-3</v>
      </c>
      <c r="I18" s="191">
        <f t="shared" si="4"/>
        <v>3.5647577005207174E-3</v>
      </c>
      <c r="J18" s="191">
        <f t="shared" si="5"/>
        <v>3.2203996777113528E-3</v>
      </c>
      <c r="K18" s="191">
        <f t="shared" si="5"/>
        <v>2.6269434020065865E-3</v>
      </c>
      <c r="L18" s="191">
        <f t="shared" si="5"/>
        <v>2.9514079982388823E-3</v>
      </c>
    </row>
    <row r="19" spans="1:12" ht="15" customHeight="1" x14ac:dyDescent="0.2">
      <c r="A19" s="185" t="s">
        <v>74</v>
      </c>
      <c r="B19" s="185" t="s">
        <v>91</v>
      </c>
      <c r="C19" s="188">
        <v>39142</v>
      </c>
      <c r="D19" s="188">
        <v>34304</v>
      </c>
      <c r="E19" s="188">
        <v>35523</v>
      </c>
      <c r="F19" s="188">
        <v>34129</v>
      </c>
      <c r="G19" s="189">
        <v>39605</v>
      </c>
      <c r="H19" s="190">
        <f t="shared" si="3"/>
        <v>6.9579345553833244E-2</v>
      </c>
      <c r="I19" s="191">
        <f>D19/D$29</f>
        <v>8.4979463626589771E-2</v>
      </c>
      <c r="J19" s="191">
        <f t="shared" si="5"/>
        <v>8.8338422974008013E-2</v>
      </c>
      <c r="K19" s="191">
        <f t="shared" si="5"/>
        <v>8.7128232621071708E-2</v>
      </c>
      <c r="L19" s="191">
        <f t="shared" si="5"/>
        <v>0.10137945686925492</v>
      </c>
    </row>
    <row r="20" spans="1:12" ht="15" customHeight="1" x14ac:dyDescent="0.2">
      <c r="A20" s="185" t="s">
        <v>74</v>
      </c>
      <c r="B20" s="185" t="s">
        <v>92</v>
      </c>
      <c r="C20" s="188">
        <v>0</v>
      </c>
      <c r="D20" s="188">
        <v>1</v>
      </c>
      <c r="E20" s="188">
        <v>3</v>
      </c>
      <c r="F20" s="188">
        <v>5</v>
      </c>
      <c r="G20" s="189">
        <v>10</v>
      </c>
      <c r="H20" s="190">
        <f t="shared" si="3"/>
        <v>0</v>
      </c>
      <c r="I20" s="191">
        <f t="shared" si="4"/>
        <v>2.4772464909803454E-6</v>
      </c>
      <c r="J20" s="191">
        <f t="shared" si="5"/>
        <v>7.4603853537714737E-6</v>
      </c>
      <c r="K20" s="191">
        <f t="shared" si="5"/>
        <v>1.2764545199254551E-5</v>
      </c>
      <c r="L20" s="191">
        <f t="shared" si="5"/>
        <v>2.5597640921412682E-5</v>
      </c>
    </row>
    <row r="21" spans="1:12" ht="15" customHeight="1" x14ac:dyDescent="0.2">
      <c r="A21" s="185" t="s">
        <v>74</v>
      </c>
      <c r="B21" s="185" t="s">
        <v>93</v>
      </c>
      <c r="C21" s="188">
        <v>11406</v>
      </c>
      <c r="D21" s="188">
        <v>5574</v>
      </c>
      <c r="E21" s="188">
        <v>3227</v>
      </c>
      <c r="F21" s="188">
        <v>2338</v>
      </c>
      <c r="G21" s="189">
        <v>1593</v>
      </c>
      <c r="H21" s="190">
        <f t="shared" si="3"/>
        <v>2.0275458979792091E-2</v>
      </c>
      <c r="I21" s="191">
        <f t="shared" si="4"/>
        <v>1.3808171940724446E-2</v>
      </c>
      <c r="J21" s="191">
        <f t="shared" si="5"/>
        <v>8.0248878455401809E-3</v>
      </c>
      <c r="K21" s="191">
        <f t="shared" si="5"/>
        <v>5.9687013351714278E-3</v>
      </c>
      <c r="L21" s="191">
        <f t="shared" si="5"/>
        <v>4.0777041987810399E-3</v>
      </c>
    </row>
    <row r="22" spans="1:12" ht="15" customHeight="1" x14ac:dyDescent="0.2">
      <c r="A22" s="185" t="s">
        <v>74</v>
      </c>
      <c r="B22" s="185" t="s">
        <v>94</v>
      </c>
      <c r="C22" s="188">
        <v>4125</v>
      </c>
      <c r="D22" s="188">
        <v>3003</v>
      </c>
      <c r="E22" s="188">
        <v>3561</v>
      </c>
      <c r="F22" s="188">
        <v>4804</v>
      </c>
      <c r="G22" s="189">
        <v>5208</v>
      </c>
      <c r="H22" s="190">
        <f t="shared" si="3"/>
        <v>7.3326554700720997E-3</v>
      </c>
      <c r="I22" s="191">
        <f t="shared" si="4"/>
        <v>7.4391712124139775E-3</v>
      </c>
      <c r="J22" s="191">
        <f t="shared" si="5"/>
        <v>8.8554774149267393E-3</v>
      </c>
      <c r="K22" s="191">
        <f t="shared" si="5"/>
        <v>1.2264175027443772E-2</v>
      </c>
      <c r="L22" s="191">
        <f t="shared" si="5"/>
        <v>1.3331251391871725E-2</v>
      </c>
    </row>
    <row r="23" spans="1:12" ht="15" customHeight="1" x14ac:dyDescent="0.2">
      <c r="A23" s="185" t="s">
        <v>74</v>
      </c>
      <c r="B23" s="185" t="s">
        <v>95</v>
      </c>
      <c r="C23" s="188">
        <v>12043</v>
      </c>
      <c r="D23" s="188">
        <v>7177</v>
      </c>
      <c r="E23" s="188">
        <v>5918</v>
      </c>
      <c r="F23" s="188">
        <v>4531</v>
      </c>
      <c r="G23" s="189">
        <v>3636</v>
      </c>
      <c r="H23" s="190">
        <f t="shared" si="3"/>
        <v>2.1407798745715953E-2</v>
      </c>
      <c r="I23" s="191">
        <f t="shared" si="4"/>
        <v>1.7779198065765941E-2</v>
      </c>
      <c r="J23" s="191">
        <f t="shared" si="5"/>
        <v>1.4716853507873193E-2</v>
      </c>
      <c r="K23" s="191">
        <f t="shared" si="5"/>
        <v>1.1567230859564473E-2</v>
      </c>
      <c r="L23" s="191">
        <f t="shared" si="5"/>
        <v>9.3073022390256516E-3</v>
      </c>
    </row>
    <row r="24" spans="1:12" ht="15" customHeight="1" x14ac:dyDescent="0.2">
      <c r="A24" s="185" t="s">
        <v>74</v>
      </c>
      <c r="B24" s="185" t="s">
        <v>96</v>
      </c>
      <c r="C24" s="188">
        <v>2090</v>
      </c>
      <c r="D24" s="188">
        <v>1913</v>
      </c>
      <c r="E24" s="188">
        <v>2799</v>
      </c>
      <c r="F24" s="188">
        <v>2193</v>
      </c>
      <c r="G24" s="189">
        <v>3149</v>
      </c>
      <c r="H24" s="190">
        <f t="shared" si="3"/>
        <v>3.7152121048365308E-3</v>
      </c>
      <c r="I24" s="191">
        <f t="shared" si="4"/>
        <v>4.7389725372454011E-3</v>
      </c>
      <c r="J24" s="191">
        <f t="shared" si="5"/>
        <v>6.9605395350687844E-3</v>
      </c>
      <c r="K24" s="191">
        <f t="shared" si="5"/>
        <v>5.598529524393046E-3</v>
      </c>
      <c r="L24" s="191">
        <f t="shared" si="5"/>
        <v>8.0606971261528541E-3</v>
      </c>
    </row>
    <row r="25" spans="1:12" ht="15" customHeight="1" x14ac:dyDescent="0.2">
      <c r="A25" s="185" t="s">
        <v>74</v>
      </c>
      <c r="B25" s="185" t="s">
        <v>97</v>
      </c>
      <c r="C25" s="188">
        <v>11147</v>
      </c>
      <c r="D25" s="188">
        <v>7921</v>
      </c>
      <c r="E25" s="188">
        <v>7282</v>
      </c>
      <c r="F25" s="188">
        <v>6849</v>
      </c>
      <c r="G25" s="189">
        <v>6137</v>
      </c>
      <c r="H25" s="190">
        <f t="shared" si="3"/>
        <v>1.9815057096943926E-2</v>
      </c>
      <c r="I25" s="191">
        <f t="shared" si="4"/>
        <v>1.9622269455055318E-2</v>
      </c>
      <c r="J25" s="191">
        <f t="shared" si="5"/>
        <v>1.8108842048721291E-2</v>
      </c>
      <c r="K25" s="191">
        <f t="shared" si="5"/>
        <v>1.7484874013938882E-2</v>
      </c>
      <c r="L25" s="191">
        <f t="shared" si="5"/>
        <v>1.5709272233470965E-2</v>
      </c>
    </row>
    <row r="26" spans="1:12" ht="15" customHeight="1" x14ac:dyDescent="0.2">
      <c r="A26" s="185" t="s">
        <v>74</v>
      </c>
      <c r="B26" s="185" t="s">
        <v>98</v>
      </c>
      <c r="C26" s="188">
        <v>6879</v>
      </c>
      <c r="D26" s="188">
        <v>5170</v>
      </c>
      <c r="E26" s="188">
        <v>3970</v>
      </c>
      <c r="F26" s="188">
        <v>6528</v>
      </c>
      <c r="G26" s="189">
        <v>7533</v>
      </c>
      <c r="H26" s="190">
        <f t="shared" si="3"/>
        <v>1.2228202903909328E-2</v>
      </c>
      <c r="I26" s="191">
        <f t="shared" si="4"/>
        <v>1.2807364358368387E-2</v>
      </c>
      <c r="J26" s="191">
        <f t="shared" si="5"/>
        <v>9.8725766181575834E-3</v>
      </c>
      <c r="K26" s="191">
        <f t="shared" si="5"/>
        <v>1.666539021214674E-2</v>
      </c>
      <c r="L26" s="191">
        <f>G26/G$29</f>
        <v>1.9282702906100173E-2</v>
      </c>
    </row>
    <row r="27" spans="1:12" ht="15" customHeight="1" x14ac:dyDescent="0.2">
      <c r="A27" s="185" t="s">
        <v>74</v>
      </c>
      <c r="B27" s="185" t="s">
        <v>99</v>
      </c>
      <c r="C27" s="188">
        <v>2881</v>
      </c>
      <c r="D27" s="188">
        <v>2354</v>
      </c>
      <c r="E27" s="188">
        <v>3258</v>
      </c>
      <c r="F27" s="188">
        <v>4559</v>
      </c>
      <c r="G27" s="189">
        <v>5804</v>
      </c>
      <c r="H27" s="190">
        <f t="shared" si="3"/>
        <v>5.1213043416430837E-3</v>
      </c>
      <c r="I27" s="191">
        <f t="shared" si="4"/>
        <v>5.831438239767733E-3</v>
      </c>
      <c r="J27" s="191">
        <f t="shared" si="5"/>
        <v>8.1019784941958207E-3</v>
      </c>
      <c r="K27" s="191">
        <f t="shared" si="5"/>
        <v>1.1638712312680299E-2</v>
      </c>
      <c r="L27" s="191">
        <f t="shared" si="5"/>
        <v>1.4856870790787921E-2</v>
      </c>
    </row>
    <row r="28" spans="1:12" ht="15" customHeight="1" x14ac:dyDescent="0.2">
      <c r="A28" s="192" t="s">
        <v>74</v>
      </c>
      <c r="B28" s="192" t="s">
        <v>100</v>
      </c>
      <c r="C28" s="193">
        <v>403672</v>
      </c>
      <c r="D28" s="193">
        <v>279672</v>
      </c>
      <c r="E28" s="193">
        <v>275306</v>
      </c>
      <c r="F28" s="193">
        <v>262767</v>
      </c>
      <c r="G28" s="194">
        <v>251596</v>
      </c>
      <c r="H28" s="195">
        <f t="shared" si="3"/>
        <v>0.71757277549453202</v>
      </c>
      <c r="I28" s="195">
        <f t="shared" si="4"/>
        <v>0.6928164806254552</v>
      </c>
      <c r="J28" s="195">
        <f t="shared" si="5"/>
        <v>0.68462961673513645</v>
      </c>
      <c r="K28" s="195">
        <f t="shared" si="5"/>
        <v>0.67082024967450404</v>
      </c>
      <c r="L28" s="195">
        <f t="shared" si="5"/>
        <v>0.64402640652637455</v>
      </c>
    </row>
    <row r="29" spans="1:12" ht="15" customHeight="1" x14ac:dyDescent="0.2">
      <c r="A29" s="196" t="s">
        <v>74</v>
      </c>
      <c r="B29" s="196" t="s">
        <v>101</v>
      </c>
      <c r="C29" s="197">
        <v>562552</v>
      </c>
      <c r="D29" s="197">
        <v>403674</v>
      </c>
      <c r="E29" s="197">
        <v>402124</v>
      </c>
      <c r="F29" s="197">
        <v>391710</v>
      </c>
      <c r="G29" s="198">
        <v>390661</v>
      </c>
      <c r="H29" s="199">
        <f t="shared" si="3"/>
        <v>1</v>
      </c>
      <c r="I29" s="199">
        <f t="shared" si="4"/>
        <v>1</v>
      </c>
      <c r="J29" s="199">
        <f t="shared" si="5"/>
        <v>1</v>
      </c>
      <c r="K29" s="199">
        <f t="shared" si="5"/>
        <v>1</v>
      </c>
      <c r="L29" s="199">
        <f t="shared" si="5"/>
        <v>1</v>
      </c>
    </row>
  </sheetData>
  <phoneticPr fontId="43" type="noConversion"/>
  <pageMargins left="0.70000000000000007" right="0.70000000000000007" top="0.75" bottom="0.75" header="0.30000000000000004" footer="0.30000000000000004"/>
  <pageSetup paperSize="0" fitToWidth="0" fitToHeight="0" orientation="portrait"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16"/>
  <sheetViews>
    <sheetView workbookViewId="0"/>
  </sheetViews>
  <sheetFormatPr defaultColWidth="8.7109375" defaultRowHeight="12.75" x14ac:dyDescent="0.2"/>
  <cols>
    <col min="1" max="1" width="16.7109375" customWidth="1"/>
    <col min="2" max="2" width="29.85546875" style="29" customWidth="1"/>
    <col min="3" max="13" width="10.7109375" style="29" customWidth="1"/>
    <col min="14" max="14" width="12.42578125" style="29" customWidth="1"/>
    <col min="15" max="15" width="12.42578125" customWidth="1"/>
    <col min="16" max="16" width="8.7109375" customWidth="1"/>
  </cols>
  <sheetData>
    <row r="1" spans="1:15" ht="16.5" customHeight="1" x14ac:dyDescent="0.2">
      <c r="A1" s="16" t="s">
        <v>102</v>
      </c>
      <c r="B1" s="28"/>
      <c r="C1" s="28"/>
      <c r="D1" s="28"/>
      <c r="E1" s="28"/>
      <c r="F1" s="28"/>
      <c r="G1" s="28"/>
      <c r="H1" s="28"/>
      <c r="I1" s="28"/>
      <c r="J1" s="28"/>
      <c r="K1" s="28"/>
      <c r="L1" s="28"/>
    </row>
    <row r="2" spans="1:15" ht="15" customHeight="1" x14ac:dyDescent="0.2">
      <c r="A2" s="178" t="s">
        <v>63</v>
      </c>
      <c r="B2" s="130"/>
      <c r="C2" s="130"/>
      <c r="D2" s="130"/>
      <c r="E2" s="130"/>
      <c r="F2" s="130"/>
      <c r="G2" s="130"/>
      <c r="H2" s="130"/>
      <c r="I2" s="130"/>
      <c r="J2" s="130"/>
      <c r="K2" s="130"/>
      <c r="L2" s="130"/>
      <c r="M2" s="130"/>
      <c r="N2" s="130"/>
      <c r="O2" s="179"/>
    </row>
    <row r="3" spans="1:15" ht="38.25" x14ac:dyDescent="0.2">
      <c r="A3" s="30" t="s">
        <v>64</v>
      </c>
      <c r="B3" s="31" t="s">
        <v>65</v>
      </c>
      <c r="C3" s="32" t="s">
        <v>103</v>
      </c>
      <c r="D3" s="32" t="s">
        <v>104</v>
      </c>
      <c r="E3" s="32" t="s">
        <v>105</v>
      </c>
      <c r="F3" s="32" t="s">
        <v>106</v>
      </c>
      <c r="G3" s="32" t="s">
        <v>107</v>
      </c>
      <c r="H3" s="32" t="s">
        <v>108</v>
      </c>
      <c r="I3" s="32" t="s">
        <v>66</v>
      </c>
      <c r="J3" s="32" t="s">
        <v>67</v>
      </c>
      <c r="K3" s="32" t="s">
        <v>68</v>
      </c>
      <c r="L3" s="32" t="s">
        <v>69</v>
      </c>
      <c r="M3" s="32" t="s">
        <v>70</v>
      </c>
      <c r="N3" s="33" t="s">
        <v>109</v>
      </c>
      <c r="O3" s="33" t="s">
        <v>71</v>
      </c>
    </row>
    <row r="4" spans="1:15" ht="15" customHeight="1" x14ac:dyDescent="0.2">
      <c r="A4" s="88" t="s">
        <v>72</v>
      </c>
      <c r="B4" s="89" t="s">
        <v>73</v>
      </c>
      <c r="C4" s="90">
        <v>94077</v>
      </c>
      <c r="D4" s="90">
        <v>85872</v>
      </c>
      <c r="E4" s="90">
        <v>73043</v>
      </c>
      <c r="F4" s="90">
        <v>66460</v>
      </c>
      <c r="G4" s="90">
        <v>62706</v>
      </c>
      <c r="H4" s="90">
        <v>62443</v>
      </c>
      <c r="I4" s="90">
        <v>51067</v>
      </c>
      <c r="J4" s="90">
        <v>52994</v>
      </c>
      <c r="K4" s="90">
        <v>58913</v>
      </c>
      <c r="L4" s="90">
        <v>59199</v>
      </c>
      <c r="M4" s="90">
        <v>58298</v>
      </c>
      <c r="N4" s="87">
        <f>Arrests_AgeGroup[[#This Row],[2025]]/Arrests_AgeGroup[[#This Row],[2015]]-1</f>
        <v>-0.38031612402606374</v>
      </c>
      <c r="O4" s="87">
        <f>Arrests_AgeGroup[[#This Row],[2025]]/Arrests_AgeGroup[[#This Row],[2024]]-1</f>
        <v>-1.5219851686683938E-2</v>
      </c>
    </row>
    <row r="5" spans="1:15" ht="15" customHeight="1" x14ac:dyDescent="0.2">
      <c r="A5" s="96" t="s">
        <v>72</v>
      </c>
      <c r="B5" s="97" t="s">
        <v>74</v>
      </c>
      <c r="C5" s="98">
        <v>846988</v>
      </c>
      <c r="D5" s="98">
        <v>793354</v>
      </c>
      <c r="E5" s="98">
        <v>689117</v>
      </c>
      <c r="F5" s="98">
        <v>627009</v>
      </c>
      <c r="G5" s="98">
        <v>621706</v>
      </c>
      <c r="H5" s="98">
        <v>613907</v>
      </c>
      <c r="I5" s="98">
        <v>594809</v>
      </c>
      <c r="J5" s="98">
        <v>595297</v>
      </c>
      <c r="K5" s="98">
        <v>608324</v>
      </c>
      <c r="L5" s="98">
        <v>661167</v>
      </c>
      <c r="M5" s="98">
        <v>695118</v>
      </c>
      <c r="N5" s="99">
        <f>Arrests_AgeGroup[[#This Row],[2025]]/Arrests_AgeGroup[[#This Row],[2015]]-1</f>
        <v>-0.17930596419311728</v>
      </c>
      <c r="O5" s="99">
        <f>Arrests_AgeGroup[[#This Row],[2025]]/Arrests_AgeGroup[[#This Row],[2024]]-1</f>
        <v>5.1350112755173871E-2</v>
      </c>
    </row>
    <row r="6" spans="1:15" ht="15" customHeight="1" x14ac:dyDescent="0.2">
      <c r="A6" s="151" t="s">
        <v>72</v>
      </c>
      <c r="B6" s="152" t="s">
        <v>75</v>
      </c>
      <c r="C6" s="153">
        <f>SUM(C4:C5)</f>
        <v>941065</v>
      </c>
      <c r="D6" s="153">
        <f t="shared" ref="D6:M6" si="0">SUM(D4:D5)</f>
        <v>879226</v>
      </c>
      <c r="E6" s="153">
        <f t="shared" si="0"/>
        <v>762160</v>
      </c>
      <c r="F6" s="153">
        <f t="shared" si="0"/>
        <v>693469</v>
      </c>
      <c r="G6" s="153">
        <f t="shared" si="0"/>
        <v>684412</v>
      </c>
      <c r="H6" s="153">
        <f t="shared" si="0"/>
        <v>676350</v>
      </c>
      <c r="I6" s="153">
        <f t="shared" si="0"/>
        <v>645876</v>
      </c>
      <c r="J6" s="153">
        <f t="shared" si="0"/>
        <v>648291</v>
      </c>
      <c r="K6" s="153">
        <f t="shared" si="0"/>
        <v>667237</v>
      </c>
      <c r="L6" s="153">
        <f t="shared" si="0"/>
        <v>720366</v>
      </c>
      <c r="M6" s="153">
        <f t="shared" si="0"/>
        <v>753416</v>
      </c>
      <c r="N6" s="154">
        <f>Arrests_AgeGroup[[#This Row],[2025]]/Arrests_AgeGroup[[#This Row],[2015]]-1</f>
        <v>-0.19940067901792113</v>
      </c>
      <c r="O6" s="154">
        <f>Arrests_AgeGroup[[#This Row],[2025]]/Arrests_AgeGroup[[#This Row],[2024]]-1</f>
        <v>4.5879455721119511E-2</v>
      </c>
    </row>
    <row r="7" spans="1:15" ht="15" customHeight="1" x14ac:dyDescent="0.2">
      <c r="A7" s="96" t="s">
        <v>72</v>
      </c>
      <c r="B7" s="97" t="s">
        <v>110</v>
      </c>
      <c r="C7" s="98">
        <v>595</v>
      </c>
      <c r="D7" s="98">
        <v>249</v>
      </c>
      <c r="E7" s="98">
        <v>250</v>
      </c>
      <c r="F7" s="98">
        <v>207</v>
      </c>
      <c r="G7" s="98">
        <v>758</v>
      </c>
      <c r="H7" s="98">
        <v>120</v>
      </c>
      <c r="I7" s="98">
        <v>338</v>
      </c>
      <c r="J7" s="98">
        <v>423</v>
      </c>
      <c r="K7" s="98">
        <v>558</v>
      </c>
      <c r="L7" s="98">
        <v>737</v>
      </c>
      <c r="M7" s="98">
        <v>629</v>
      </c>
      <c r="N7" s="99">
        <f>Arrests_AgeGroup[[#This Row],[2025]]/Arrests_AgeGroup[[#This Row],[2015]]-1</f>
        <v>5.7142857142857162E-2</v>
      </c>
      <c r="O7" s="99">
        <f>Arrests_AgeGroup[[#This Row],[2025]]/Arrests_AgeGroup[[#This Row],[2024]]-1</f>
        <v>-0.14654002713704206</v>
      </c>
    </row>
    <row r="8" spans="1:15" ht="15" customHeight="1" x14ac:dyDescent="0.2">
      <c r="A8" s="100" t="s">
        <v>72</v>
      </c>
      <c r="B8" s="101" t="s">
        <v>111</v>
      </c>
      <c r="C8" s="102">
        <f>SUM(C6:C7)</f>
        <v>941660</v>
      </c>
      <c r="D8" s="102">
        <f t="shared" ref="D8:L8" si="1">SUM(D6:D7)</f>
        <v>879475</v>
      </c>
      <c r="E8" s="102">
        <f t="shared" si="1"/>
        <v>762410</v>
      </c>
      <c r="F8" s="102">
        <f t="shared" si="1"/>
        <v>693676</v>
      </c>
      <c r="G8" s="102">
        <f t="shared" si="1"/>
        <v>685170</v>
      </c>
      <c r="H8" s="102">
        <f t="shared" si="1"/>
        <v>676470</v>
      </c>
      <c r="I8" s="102">
        <f t="shared" si="1"/>
        <v>646214</v>
      </c>
      <c r="J8" s="102">
        <f t="shared" si="1"/>
        <v>648714</v>
      </c>
      <c r="K8" s="102">
        <f t="shared" si="1"/>
        <v>667795</v>
      </c>
      <c r="L8" s="102">
        <f t="shared" si="1"/>
        <v>721103</v>
      </c>
      <c r="M8" s="102">
        <f>SUM(M6:M7)</f>
        <v>754045</v>
      </c>
      <c r="N8" s="103">
        <f>Arrests_AgeGroup[[#This Row],[2025]]/Arrests_AgeGroup[[#This Row],[2015]]-1</f>
        <v>-0.199238578680203</v>
      </c>
      <c r="O8" s="103">
        <f>Arrests_AgeGroup[[#This Row],[2025]]/Arrests_AgeGroup[[#This Row],[2024]]-1</f>
        <v>4.5682794274881644E-2</v>
      </c>
    </row>
    <row r="9" spans="1:15" ht="15" customHeight="1" x14ac:dyDescent="0.2">
      <c r="A9" s="91" t="s">
        <v>76</v>
      </c>
      <c r="B9" s="92" t="s">
        <v>73</v>
      </c>
      <c r="C9" s="93">
        <f>C4/C$6</f>
        <v>9.9968652537284888E-2</v>
      </c>
      <c r="D9" s="94">
        <f t="shared" ref="D9:M9" si="2">D4/D$6</f>
        <v>9.7667721382215716E-2</v>
      </c>
      <c r="E9" s="94">
        <f t="shared" si="2"/>
        <v>9.5836832161225988E-2</v>
      </c>
      <c r="F9" s="94">
        <f t="shared" si="2"/>
        <v>9.5837016506866199E-2</v>
      </c>
      <c r="G9" s="94">
        <f t="shared" si="2"/>
        <v>9.1620252128834678E-2</v>
      </c>
      <c r="H9" s="94">
        <f t="shared" si="2"/>
        <v>9.232350114585644E-2</v>
      </c>
      <c r="I9" s="94">
        <f t="shared" si="2"/>
        <v>7.9066260396732493E-2</v>
      </c>
      <c r="J9" s="94">
        <f t="shared" si="2"/>
        <v>8.1744155016805722E-2</v>
      </c>
      <c r="K9" s="94">
        <f t="shared" si="2"/>
        <v>8.8293964513358816E-2</v>
      </c>
      <c r="L9" s="94">
        <f t="shared" si="2"/>
        <v>8.2179058978352676E-2</v>
      </c>
      <c r="M9" s="94">
        <f t="shared" si="2"/>
        <v>7.7378234600804868E-2</v>
      </c>
      <c r="N9" s="95" t="s">
        <v>77</v>
      </c>
      <c r="O9" s="95" t="s">
        <v>77</v>
      </c>
    </row>
    <row r="10" spans="1:15" ht="15" customHeight="1" x14ac:dyDescent="0.2">
      <c r="A10" s="104" t="s">
        <v>76</v>
      </c>
      <c r="B10" s="105" t="s">
        <v>74</v>
      </c>
      <c r="C10" s="106">
        <f t="shared" ref="C10:M10" si="3">C5/C$6</f>
        <v>0.90003134746271507</v>
      </c>
      <c r="D10" s="107">
        <f t="shared" si="3"/>
        <v>0.90233227861778431</v>
      </c>
      <c r="E10" s="107">
        <f t="shared" si="3"/>
        <v>0.90416316783877404</v>
      </c>
      <c r="F10" s="107">
        <f t="shared" si="3"/>
        <v>0.90416298349313384</v>
      </c>
      <c r="G10" s="107">
        <f t="shared" si="3"/>
        <v>0.90837974787116527</v>
      </c>
      <c r="H10" s="107">
        <f t="shared" si="3"/>
        <v>0.90767649885414359</v>
      </c>
      <c r="I10" s="107">
        <f t="shared" si="3"/>
        <v>0.92093373960326752</v>
      </c>
      <c r="J10" s="107">
        <f t="shared" si="3"/>
        <v>0.91825584498319424</v>
      </c>
      <c r="K10" s="107">
        <f t="shared" si="3"/>
        <v>0.9117060354866412</v>
      </c>
      <c r="L10" s="107">
        <f t="shared" si="3"/>
        <v>0.91782094102164735</v>
      </c>
      <c r="M10" s="107">
        <f t="shared" si="3"/>
        <v>0.92262176539919516</v>
      </c>
      <c r="N10" s="108" t="s">
        <v>77</v>
      </c>
      <c r="O10" s="108" t="s">
        <v>77</v>
      </c>
    </row>
    <row r="11" spans="1:15" ht="15" customHeight="1" x14ac:dyDescent="0.2">
      <c r="A11" s="109" t="s">
        <v>76</v>
      </c>
      <c r="B11" s="110" t="s">
        <v>75</v>
      </c>
      <c r="C11" s="111">
        <v>1</v>
      </c>
      <c r="D11" s="112">
        <v>1</v>
      </c>
      <c r="E11" s="112">
        <v>1</v>
      </c>
      <c r="F11" s="112">
        <v>1</v>
      </c>
      <c r="G11" s="112">
        <v>1</v>
      </c>
      <c r="H11" s="112">
        <v>1</v>
      </c>
      <c r="I11" s="112">
        <v>1</v>
      </c>
      <c r="J11" s="112">
        <v>1</v>
      </c>
      <c r="K11" s="112">
        <v>1</v>
      </c>
      <c r="L11" s="112">
        <v>1</v>
      </c>
      <c r="M11" s="112">
        <v>1</v>
      </c>
      <c r="N11" s="113" t="s">
        <v>77</v>
      </c>
      <c r="O11" s="113" t="s">
        <v>77</v>
      </c>
    </row>
    <row r="12" spans="1:15" x14ac:dyDescent="0.2">
      <c r="B12" s="35"/>
      <c r="C12" s="35"/>
      <c r="D12" s="35"/>
      <c r="E12" s="35"/>
      <c r="F12" s="35"/>
      <c r="G12" s="35"/>
      <c r="H12" s="35"/>
      <c r="I12" s="35"/>
      <c r="J12" s="35"/>
      <c r="K12" s="35"/>
      <c r="L12" s="35"/>
    </row>
    <row r="16" spans="1:15" x14ac:dyDescent="0.2">
      <c r="M16" s="36"/>
    </row>
  </sheetData>
  <phoneticPr fontId="43" type="noConversion"/>
  <pageMargins left="0.70000000000000007" right="0.70000000000000007" top="0.75" bottom="0.75" header="0.30000000000000004" footer="0.30000000000000004"/>
  <pageSetup paperSize="9" fitToWidth="0" fitToHeight="0"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10"/>
  <sheetViews>
    <sheetView workbookViewId="0"/>
  </sheetViews>
  <sheetFormatPr defaultColWidth="8.7109375" defaultRowHeight="12.75" x14ac:dyDescent="0.2"/>
  <cols>
    <col min="1" max="1" width="15.42578125" customWidth="1"/>
    <col min="2" max="2" width="20.42578125" bestFit="1" customWidth="1"/>
    <col min="3" max="13" width="8.7109375" style="29" customWidth="1"/>
    <col min="14" max="14" width="13.28515625" style="29" customWidth="1"/>
    <col min="15" max="15" width="11.7109375" style="29" customWidth="1"/>
    <col min="16" max="16" width="8.7109375" customWidth="1"/>
  </cols>
  <sheetData>
    <row r="1" spans="1:15" ht="16.5" customHeight="1" x14ac:dyDescent="0.2">
      <c r="A1" s="37" t="s">
        <v>112</v>
      </c>
      <c r="B1" s="37"/>
      <c r="C1" s="28"/>
      <c r="D1" s="28"/>
      <c r="E1" s="28"/>
      <c r="F1" s="28"/>
      <c r="G1" s="28"/>
      <c r="H1" s="28"/>
      <c r="I1" s="28"/>
      <c r="J1" s="28"/>
      <c r="K1" s="28"/>
      <c r="L1" s="28"/>
      <c r="M1" s="28"/>
    </row>
    <row r="2" spans="1:15" ht="16.5" customHeight="1" x14ac:dyDescent="0.2">
      <c r="A2" s="202" t="s">
        <v>116</v>
      </c>
      <c r="B2" s="37"/>
      <c r="C2" s="28"/>
      <c r="D2" s="28"/>
      <c r="E2" s="28"/>
      <c r="F2" s="28"/>
      <c r="G2" s="28"/>
      <c r="H2" s="28"/>
      <c r="I2" s="28"/>
      <c r="J2" s="28"/>
      <c r="K2" s="28"/>
      <c r="L2" s="28"/>
      <c r="M2" s="28"/>
    </row>
    <row r="3" spans="1:15" ht="40.35" customHeight="1" x14ac:dyDescent="0.2">
      <c r="A3" s="200" t="s">
        <v>64</v>
      </c>
      <c r="B3" s="200" t="s">
        <v>65</v>
      </c>
      <c r="C3" s="181" t="s">
        <v>113</v>
      </c>
      <c r="D3" s="181" t="s">
        <v>103</v>
      </c>
      <c r="E3" s="181" t="s">
        <v>104</v>
      </c>
      <c r="F3" s="181" t="s">
        <v>105</v>
      </c>
      <c r="G3" s="181" t="s">
        <v>106</v>
      </c>
      <c r="H3" s="181" t="s">
        <v>107</v>
      </c>
      <c r="I3" s="181" t="s">
        <v>108</v>
      </c>
      <c r="J3" s="181" t="s">
        <v>66</v>
      </c>
      <c r="K3" s="181" t="s">
        <v>67</v>
      </c>
      <c r="L3" s="181" t="s">
        <v>68</v>
      </c>
      <c r="M3" s="181" t="s">
        <v>69</v>
      </c>
      <c r="N3" s="201" t="s">
        <v>114</v>
      </c>
      <c r="O3" s="201" t="s">
        <v>115</v>
      </c>
    </row>
    <row r="4" spans="1:15" ht="15" customHeight="1" x14ac:dyDescent="0.2">
      <c r="A4" s="39" t="s">
        <v>72</v>
      </c>
      <c r="B4" s="39" t="s">
        <v>73</v>
      </c>
      <c r="C4" s="40">
        <v>21251.591950281912</v>
      </c>
      <c r="D4" s="40">
        <v>19222.099364388792</v>
      </c>
      <c r="E4" s="40">
        <v>17001.359123344359</v>
      </c>
      <c r="F4" s="40">
        <v>15425.320853683028</v>
      </c>
      <c r="G4" s="40">
        <v>12731.785132641038</v>
      </c>
      <c r="H4" s="40">
        <v>11526.927890762847</v>
      </c>
      <c r="I4" s="40">
        <v>9346.6425034168897</v>
      </c>
      <c r="J4" s="40">
        <v>8310.6539362499625</v>
      </c>
      <c r="K4" s="40">
        <v>8561.0277841260613</v>
      </c>
      <c r="L4" s="40">
        <v>8429.8310602600504</v>
      </c>
      <c r="M4" s="40">
        <v>8110.0766317859952</v>
      </c>
      <c r="N4" s="34">
        <f>FirstTimeEntrants_AgeGroup[[#This Row],[2024]]/FirstTimeEntrants_AgeGroup[[#This Row],[2014]]-1</f>
        <v>-0.61837792430988159</v>
      </c>
      <c r="O4" s="34">
        <f>FirstTimeEntrants_AgeGroup[[#This Row],[2024]]/FirstTimeEntrants_AgeGroup[[#This Row],[2023]]-1</f>
        <v>-3.7931297340161763E-2</v>
      </c>
    </row>
    <row r="5" spans="1:15" ht="15" customHeight="1" x14ac:dyDescent="0.2">
      <c r="A5" s="143" t="s">
        <v>72</v>
      </c>
      <c r="B5" s="143" t="s">
        <v>74</v>
      </c>
      <c r="C5" s="144">
        <v>138076.16961451876</v>
      </c>
      <c r="D5" s="144">
        <v>129961.18946752895</v>
      </c>
      <c r="E5" s="144">
        <v>119152.32420111717</v>
      </c>
      <c r="F5" s="144">
        <v>108105.93123566362</v>
      </c>
      <c r="G5" s="144">
        <v>99963.733329441791</v>
      </c>
      <c r="H5" s="144">
        <v>96819.905546388603</v>
      </c>
      <c r="I5" s="144">
        <v>75069.662760615567</v>
      </c>
      <c r="J5" s="144">
        <v>79658.722341139728</v>
      </c>
      <c r="K5" s="144">
        <v>79922.044130304494</v>
      </c>
      <c r="L5" s="144">
        <v>78971.570107562191</v>
      </c>
      <c r="M5" s="144">
        <v>79874.168489425138</v>
      </c>
      <c r="N5" s="99">
        <f>FirstTimeEntrants_AgeGroup[[#This Row],[2024]]/FirstTimeEntrants_AgeGroup[[#This Row],[2014]]-1</f>
        <v>-0.42152097126956845</v>
      </c>
      <c r="O5" s="99">
        <f>FirstTimeEntrants_AgeGroup[[#This Row],[2024]]/FirstTimeEntrants_AgeGroup[[#This Row],[2023]]-1</f>
        <v>1.1429409097901688E-2</v>
      </c>
    </row>
    <row r="6" spans="1:15" ht="15" customHeight="1" x14ac:dyDescent="0.2">
      <c r="A6" s="145" t="s">
        <v>72</v>
      </c>
      <c r="B6" s="145" t="s">
        <v>111</v>
      </c>
      <c r="C6" s="146">
        <f>SUM(C4:C5)</f>
        <v>159327.76156480066</v>
      </c>
      <c r="D6" s="146">
        <f t="shared" ref="D6:K6" si="0">SUM(D4:D5)</f>
        <v>149183.28883191774</v>
      </c>
      <c r="E6" s="146">
        <f t="shared" si="0"/>
        <v>136153.68332446151</v>
      </c>
      <c r="F6" s="146">
        <f t="shared" si="0"/>
        <v>123531.25208934664</v>
      </c>
      <c r="G6" s="146">
        <f t="shared" si="0"/>
        <v>112695.51846208284</v>
      </c>
      <c r="H6" s="146">
        <f t="shared" si="0"/>
        <v>108346.83343715145</v>
      </c>
      <c r="I6" s="146">
        <f t="shared" si="0"/>
        <v>84416.30526403246</v>
      </c>
      <c r="J6" s="146">
        <f t="shared" si="0"/>
        <v>87969.376277389689</v>
      </c>
      <c r="K6" s="146">
        <f t="shared" si="0"/>
        <v>88483.071914430562</v>
      </c>
      <c r="L6" s="146">
        <f t="shared" ref="L6:M6" si="1">SUM(L4:L5)</f>
        <v>87401.401167822245</v>
      </c>
      <c r="M6" s="146">
        <f t="shared" si="1"/>
        <v>87984.245121211134</v>
      </c>
      <c r="N6" s="147">
        <f>FirstTimeEntrants_AgeGroup[[#This Row],[2024]]/FirstTimeEntrants_AgeGroup[[#This Row],[2014]]-1</f>
        <v>-0.44777831397934498</v>
      </c>
      <c r="O6" s="147">
        <f>FirstTimeEntrants_AgeGroup[[#This Row],[2024]]/FirstTimeEntrants_AgeGroup[[#This Row],[2023]]-1</f>
        <v>6.6685882102708316E-3</v>
      </c>
    </row>
    <row r="7" spans="1:15" ht="15" customHeight="1" x14ac:dyDescent="0.2">
      <c r="A7" s="39" t="s">
        <v>76</v>
      </c>
      <c r="B7" s="39" t="s">
        <v>73</v>
      </c>
      <c r="C7" s="35">
        <f>C4/C$6</f>
        <v>0.1333828564561777</v>
      </c>
      <c r="D7" s="35">
        <f t="shared" ref="D7:K7" si="2">D4/D$6</f>
        <v>0.12884887787965316</v>
      </c>
      <c r="E7" s="35">
        <f t="shared" si="2"/>
        <v>0.12486888865745344</v>
      </c>
      <c r="F7" s="35">
        <f t="shared" si="2"/>
        <v>0.12486978471266795</v>
      </c>
      <c r="G7" s="35">
        <f t="shared" si="2"/>
        <v>0.1129750792789931</v>
      </c>
      <c r="H7" s="35">
        <f t="shared" si="2"/>
        <v>0.10638915347211556</v>
      </c>
      <c r="I7" s="35">
        <f t="shared" si="2"/>
        <v>0.11072081956421806</v>
      </c>
      <c r="J7" s="35">
        <f t="shared" si="2"/>
        <v>9.4472125277373448E-2</v>
      </c>
      <c r="K7" s="35">
        <f t="shared" si="2"/>
        <v>9.6753283977359938E-2</v>
      </c>
      <c r="L7" s="35">
        <f t="shared" ref="L7" si="3">L4/L$6</f>
        <v>9.6449610047711479E-2</v>
      </c>
      <c r="M7" s="35">
        <f>M4/M$6</f>
        <v>9.217646432737113E-2</v>
      </c>
      <c r="N7" s="25" t="s">
        <v>77</v>
      </c>
      <c r="O7" s="25" t="s">
        <v>77</v>
      </c>
    </row>
    <row r="8" spans="1:15" ht="15" customHeight="1" x14ac:dyDescent="0.2">
      <c r="A8" s="148" t="s">
        <v>76</v>
      </c>
      <c r="B8" s="148" t="s">
        <v>74</v>
      </c>
      <c r="C8" s="106">
        <f>C5/C$6</f>
        <v>0.86661714354382235</v>
      </c>
      <c r="D8" s="106">
        <f t="shared" ref="D8:L8" si="4">D5/D$6</f>
        <v>0.87115112212034684</v>
      </c>
      <c r="E8" s="106">
        <f t="shared" si="4"/>
        <v>0.87513111134254673</v>
      </c>
      <c r="F8" s="106">
        <f t="shared" si="4"/>
        <v>0.87513021528733215</v>
      </c>
      <c r="G8" s="106">
        <f t="shared" si="4"/>
        <v>0.8870249207210068</v>
      </c>
      <c r="H8" s="106">
        <f t="shared" si="4"/>
        <v>0.89361084652788447</v>
      </c>
      <c r="I8" s="106">
        <f t="shared" si="4"/>
        <v>0.88927918043578191</v>
      </c>
      <c r="J8" s="106">
        <f t="shared" si="4"/>
        <v>0.90552787472262652</v>
      </c>
      <c r="K8" s="106">
        <f t="shared" si="4"/>
        <v>0.90324671602263995</v>
      </c>
      <c r="L8" s="106">
        <f t="shared" si="4"/>
        <v>0.90355038995228842</v>
      </c>
      <c r="M8" s="106">
        <f t="shared" ref="M8:M9" si="5">M5/M$6</f>
        <v>0.90782353567262886</v>
      </c>
      <c r="N8" s="108" t="s">
        <v>77</v>
      </c>
      <c r="O8" s="108" t="s">
        <v>77</v>
      </c>
    </row>
    <row r="9" spans="1:15" ht="15" customHeight="1" x14ac:dyDescent="0.2">
      <c r="A9" s="149" t="s">
        <v>76</v>
      </c>
      <c r="B9" s="149" t="s">
        <v>111</v>
      </c>
      <c r="C9" s="111">
        <f t="shared" ref="C9:L9" si="6">C6/C$6</f>
        <v>1</v>
      </c>
      <c r="D9" s="111">
        <f t="shared" si="6"/>
        <v>1</v>
      </c>
      <c r="E9" s="111">
        <f t="shared" si="6"/>
        <v>1</v>
      </c>
      <c r="F9" s="111">
        <f t="shared" si="6"/>
        <v>1</v>
      </c>
      <c r="G9" s="111">
        <f t="shared" si="6"/>
        <v>1</v>
      </c>
      <c r="H9" s="111">
        <f t="shared" si="6"/>
        <v>1</v>
      </c>
      <c r="I9" s="111">
        <f t="shared" si="6"/>
        <v>1</v>
      </c>
      <c r="J9" s="111">
        <f t="shared" si="6"/>
        <v>1</v>
      </c>
      <c r="K9" s="111">
        <f t="shared" si="6"/>
        <v>1</v>
      </c>
      <c r="L9" s="111">
        <f t="shared" si="6"/>
        <v>1</v>
      </c>
      <c r="M9" s="111">
        <f t="shared" si="5"/>
        <v>1</v>
      </c>
      <c r="N9" s="113" t="s">
        <v>77</v>
      </c>
      <c r="O9" s="113" t="s">
        <v>77</v>
      </c>
    </row>
    <row r="10" spans="1:15" ht="15" customHeight="1" x14ac:dyDescent="0.2">
      <c r="A10" s="11"/>
      <c r="B10" s="11"/>
      <c r="C10" s="42"/>
      <c r="D10" s="42"/>
      <c r="E10" s="42"/>
      <c r="F10" s="42"/>
      <c r="G10" s="42"/>
      <c r="H10" s="42"/>
      <c r="I10" s="42"/>
      <c r="J10" s="42"/>
      <c r="K10" s="42"/>
      <c r="L10" s="42"/>
      <c r="M10" s="42"/>
    </row>
  </sheetData>
  <phoneticPr fontId="43" type="noConversion"/>
  <pageMargins left="0.70000000000000007" right="0.70000000000000007" top="0.75" bottom="0.75" header="0.30000000000000004" footer="0.30000000000000004"/>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57"/>
  <sheetViews>
    <sheetView workbookViewId="0"/>
  </sheetViews>
  <sheetFormatPr defaultColWidth="8.7109375" defaultRowHeight="12.75" x14ac:dyDescent="0.2"/>
  <cols>
    <col min="1" max="1" width="44.140625" customWidth="1"/>
    <col min="2" max="13" width="10.42578125" customWidth="1"/>
    <col min="14" max="14" width="8.7109375" customWidth="1"/>
  </cols>
  <sheetData>
    <row r="1" spans="1:13" ht="15.75" x14ac:dyDescent="0.25">
      <c r="A1" s="43" t="s">
        <v>201</v>
      </c>
    </row>
    <row r="2" spans="1:13" ht="15" x14ac:dyDescent="0.2">
      <c r="A2" s="51" t="s">
        <v>116</v>
      </c>
    </row>
    <row r="3" spans="1:13" ht="76.5" x14ac:dyDescent="0.2">
      <c r="A3" s="172" t="s">
        <v>117</v>
      </c>
      <c r="B3" s="173" t="s">
        <v>118</v>
      </c>
      <c r="C3" s="173" t="s">
        <v>119</v>
      </c>
      <c r="D3" s="173" t="s">
        <v>120</v>
      </c>
      <c r="E3" s="203" t="s">
        <v>121</v>
      </c>
      <c r="F3" s="173" t="s">
        <v>122</v>
      </c>
      <c r="G3" s="173" t="s">
        <v>123</v>
      </c>
      <c r="H3" s="203" t="s">
        <v>124</v>
      </c>
      <c r="I3" s="173" t="s">
        <v>125</v>
      </c>
      <c r="J3" s="173" t="s">
        <v>126</v>
      </c>
      <c r="K3" s="203" t="s">
        <v>127</v>
      </c>
      <c r="L3" s="173" t="s">
        <v>128</v>
      </c>
      <c r="M3" s="173" t="s">
        <v>129</v>
      </c>
    </row>
    <row r="4" spans="1:13" x14ac:dyDescent="0.2">
      <c r="A4" s="118" t="s">
        <v>130</v>
      </c>
      <c r="B4" s="53">
        <v>446</v>
      </c>
      <c r="C4" s="53">
        <v>2526</v>
      </c>
      <c r="D4" s="53">
        <v>2972</v>
      </c>
      <c r="E4" s="44">
        <v>273</v>
      </c>
      <c r="F4" s="53">
        <v>1160</v>
      </c>
      <c r="G4" s="53">
        <v>1433</v>
      </c>
      <c r="H4" s="44">
        <v>17</v>
      </c>
      <c r="I4" s="53">
        <v>44</v>
      </c>
      <c r="J4" s="53">
        <v>61</v>
      </c>
      <c r="K4" s="44">
        <v>736</v>
      </c>
      <c r="L4" s="53">
        <v>3730</v>
      </c>
      <c r="M4" s="53">
        <v>4466</v>
      </c>
    </row>
    <row r="5" spans="1:13" x14ac:dyDescent="0.2">
      <c r="A5" s="118" t="s">
        <v>131</v>
      </c>
      <c r="B5" s="53">
        <v>77</v>
      </c>
      <c r="C5" s="53">
        <v>375</v>
      </c>
      <c r="D5" s="53">
        <v>452</v>
      </c>
      <c r="E5" s="44">
        <v>1</v>
      </c>
      <c r="F5" s="53">
        <v>10</v>
      </c>
      <c r="G5" s="53">
        <v>11</v>
      </c>
      <c r="H5" s="44">
        <v>1</v>
      </c>
      <c r="I5" s="53">
        <v>5</v>
      </c>
      <c r="J5" s="53">
        <v>6</v>
      </c>
      <c r="K5" s="44">
        <v>79</v>
      </c>
      <c r="L5" s="53">
        <v>390</v>
      </c>
      <c r="M5" s="53">
        <v>469</v>
      </c>
    </row>
    <row r="6" spans="1:13" x14ac:dyDescent="0.2">
      <c r="A6" s="118" t="s">
        <v>132</v>
      </c>
      <c r="B6" s="53">
        <v>29</v>
      </c>
      <c r="C6" s="53">
        <v>5</v>
      </c>
      <c r="D6" s="53">
        <v>34</v>
      </c>
      <c r="E6" s="44">
        <v>2</v>
      </c>
      <c r="F6" s="53">
        <v>2</v>
      </c>
      <c r="G6" s="53">
        <v>4</v>
      </c>
      <c r="H6" s="44">
        <v>0</v>
      </c>
      <c r="I6" s="53">
        <v>0</v>
      </c>
      <c r="J6" s="53">
        <v>0</v>
      </c>
      <c r="K6" s="44">
        <v>31</v>
      </c>
      <c r="L6" s="53">
        <v>7</v>
      </c>
      <c r="M6" s="53">
        <v>38</v>
      </c>
    </row>
    <row r="7" spans="1:13" x14ac:dyDescent="0.2">
      <c r="A7" s="118" t="s">
        <v>133</v>
      </c>
      <c r="B7" s="53">
        <v>517</v>
      </c>
      <c r="C7" s="53">
        <v>2239</v>
      </c>
      <c r="D7" s="53">
        <v>2756</v>
      </c>
      <c r="E7" s="44">
        <v>106</v>
      </c>
      <c r="F7" s="53">
        <v>1141</v>
      </c>
      <c r="G7" s="53">
        <v>1247</v>
      </c>
      <c r="H7" s="44">
        <v>7</v>
      </c>
      <c r="I7" s="53">
        <v>51</v>
      </c>
      <c r="J7" s="53">
        <v>58</v>
      </c>
      <c r="K7" s="44">
        <v>630</v>
      </c>
      <c r="L7" s="53">
        <v>3431</v>
      </c>
      <c r="M7" s="53">
        <v>4061</v>
      </c>
    </row>
    <row r="8" spans="1:13" x14ac:dyDescent="0.2">
      <c r="A8" s="118" t="s">
        <v>134</v>
      </c>
      <c r="B8" s="53">
        <v>106</v>
      </c>
      <c r="C8" s="53">
        <v>269</v>
      </c>
      <c r="D8" s="53">
        <v>375</v>
      </c>
      <c r="E8" s="44">
        <v>16</v>
      </c>
      <c r="F8" s="53">
        <v>68</v>
      </c>
      <c r="G8" s="53">
        <v>84</v>
      </c>
      <c r="H8" s="44">
        <v>1</v>
      </c>
      <c r="I8" s="53">
        <v>0</v>
      </c>
      <c r="J8" s="53">
        <v>1</v>
      </c>
      <c r="K8" s="44">
        <v>123</v>
      </c>
      <c r="L8" s="53">
        <v>337</v>
      </c>
      <c r="M8" s="53">
        <v>460</v>
      </c>
    </row>
    <row r="9" spans="1:13" x14ac:dyDescent="0.2">
      <c r="A9" s="118" t="s">
        <v>135</v>
      </c>
      <c r="B9" s="53">
        <v>350</v>
      </c>
      <c r="C9" s="53">
        <v>7037</v>
      </c>
      <c r="D9" s="53">
        <v>7387</v>
      </c>
      <c r="E9" s="44">
        <v>25</v>
      </c>
      <c r="F9" s="53">
        <v>1054</v>
      </c>
      <c r="G9" s="53">
        <v>1079</v>
      </c>
      <c r="H9" s="44">
        <v>4</v>
      </c>
      <c r="I9" s="53">
        <v>84</v>
      </c>
      <c r="J9" s="53">
        <v>88</v>
      </c>
      <c r="K9" s="44">
        <v>379</v>
      </c>
      <c r="L9" s="53">
        <v>8175</v>
      </c>
      <c r="M9" s="53">
        <v>8554</v>
      </c>
    </row>
    <row r="10" spans="1:13" x14ac:dyDescent="0.2">
      <c r="A10" s="118" t="s">
        <v>136</v>
      </c>
      <c r="B10" s="53">
        <v>642</v>
      </c>
      <c r="C10" s="53">
        <v>859</v>
      </c>
      <c r="D10" s="53">
        <v>1501</v>
      </c>
      <c r="E10" s="44">
        <v>46</v>
      </c>
      <c r="F10" s="53">
        <v>156</v>
      </c>
      <c r="G10" s="53">
        <v>202</v>
      </c>
      <c r="H10" s="44">
        <v>17</v>
      </c>
      <c r="I10" s="53">
        <v>10</v>
      </c>
      <c r="J10" s="53">
        <v>27</v>
      </c>
      <c r="K10" s="44">
        <v>705</v>
      </c>
      <c r="L10" s="53">
        <v>1025</v>
      </c>
      <c r="M10" s="53">
        <v>1730</v>
      </c>
    </row>
    <row r="11" spans="1:13" x14ac:dyDescent="0.2">
      <c r="A11" s="118" t="s">
        <v>137</v>
      </c>
      <c r="B11" s="53">
        <v>97</v>
      </c>
      <c r="C11" s="53">
        <v>1490</v>
      </c>
      <c r="D11" s="53">
        <v>1587</v>
      </c>
      <c r="E11" s="44">
        <v>21</v>
      </c>
      <c r="F11" s="53">
        <v>146</v>
      </c>
      <c r="G11" s="53">
        <v>167</v>
      </c>
      <c r="H11" s="44">
        <v>1</v>
      </c>
      <c r="I11" s="53">
        <v>16</v>
      </c>
      <c r="J11" s="53">
        <v>17</v>
      </c>
      <c r="K11" s="44">
        <v>119</v>
      </c>
      <c r="L11" s="53">
        <v>1652</v>
      </c>
      <c r="M11" s="53">
        <v>1771</v>
      </c>
    </row>
    <row r="12" spans="1:13" x14ac:dyDescent="0.2">
      <c r="A12" s="118" t="s">
        <v>138</v>
      </c>
      <c r="B12" s="53">
        <v>136</v>
      </c>
      <c r="C12" s="53">
        <v>744</v>
      </c>
      <c r="D12" s="53">
        <v>880</v>
      </c>
      <c r="E12" s="44">
        <v>11</v>
      </c>
      <c r="F12" s="53">
        <v>175</v>
      </c>
      <c r="G12" s="53">
        <v>186</v>
      </c>
      <c r="H12" s="44">
        <v>0</v>
      </c>
      <c r="I12" s="53">
        <v>9</v>
      </c>
      <c r="J12" s="53">
        <v>9</v>
      </c>
      <c r="K12" s="44">
        <v>147</v>
      </c>
      <c r="L12" s="53">
        <v>928</v>
      </c>
      <c r="M12" s="53">
        <v>1075</v>
      </c>
    </row>
    <row r="13" spans="1:13" x14ac:dyDescent="0.2">
      <c r="A13" s="155" t="s">
        <v>139</v>
      </c>
      <c r="B13" s="156">
        <v>12</v>
      </c>
      <c r="C13" s="156">
        <v>297</v>
      </c>
      <c r="D13" s="156">
        <v>309</v>
      </c>
      <c r="E13" s="157">
        <v>1</v>
      </c>
      <c r="F13" s="156">
        <v>160</v>
      </c>
      <c r="G13" s="156">
        <v>161</v>
      </c>
      <c r="H13" s="157">
        <v>0</v>
      </c>
      <c r="I13" s="156">
        <v>15</v>
      </c>
      <c r="J13" s="156">
        <v>15</v>
      </c>
      <c r="K13" s="157">
        <v>13</v>
      </c>
      <c r="L13" s="156">
        <v>472</v>
      </c>
      <c r="M13" s="156">
        <v>485</v>
      </c>
    </row>
    <row r="14" spans="1:13" s="45" customFormat="1" ht="15" x14ac:dyDescent="0.25">
      <c r="A14" s="158" t="s">
        <v>140</v>
      </c>
      <c r="B14" s="159">
        <v>2412</v>
      </c>
      <c r="C14" s="159">
        <v>15841</v>
      </c>
      <c r="D14" s="159">
        <v>18253</v>
      </c>
      <c r="E14" s="160">
        <v>502</v>
      </c>
      <c r="F14" s="159">
        <v>4072</v>
      </c>
      <c r="G14" s="159">
        <v>4574</v>
      </c>
      <c r="H14" s="160">
        <v>48</v>
      </c>
      <c r="I14" s="159">
        <v>234</v>
      </c>
      <c r="J14" s="159">
        <v>282</v>
      </c>
      <c r="K14" s="160">
        <v>2962</v>
      </c>
      <c r="L14" s="159">
        <v>20147</v>
      </c>
      <c r="M14" s="159">
        <v>23109</v>
      </c>
    </row>
    <row r="15" spans="1:13" x14ac:dyDescent="0.2">
      <c r="A15" s="161" t="s">
        <v>141</v>
      </c>
      <c r="B15" s="162">
        <v>656</v>
      </c>
      <c r="C15" s="162">
        <v>13323</v>
      </c>
      <c r="D15" s="162">
        <v>13979</v>
      </c>
      <c r="E15" s="163">
        <v>295</v>
      </c>
      <c r="F15" s="162">
        <v>4699</v>
      </c>
      <c r="G15" s="162">
        <v>4994</v>
      </c>
      <c r="H15" s="163">
        <v>14</v>
      </c>
      <c r="I15" s="162">
        <v>168</v>
      </c>
      <c r="J15" s="162">
        <v>182</v>
      </c>
      <c r="K15" s="163">
        <v>965</v>
      </c>
      <c r="L15" s="162">
        <v>18190</v>
      </c>
      <c r="M15" s="162">
        <v>19155</v>
      </c>
    </row>
    <row r="16" spans="1:13" s="45" customFormat="1" ht="15" x14ac:dyDescent="0.25">
      <c r="A16" s="164" t="s">
        <v>142</v>
      </c>
      <c r="B16" s="165">
        <v>3068</v>
      </c>
      <c r="C16" s="165">
        <v>29168</v>
      </c>
      <c r="D16" s="165">
        <v>32236</v>
      </c>
      <c r="E16" s="166">
        <v>797</v>
      </c>
      <c r="F16" s="165">
        <v>8773</v>
      </c>
      <c r="G16" s="165">
        <v>9570</v>
      </c>
      <c r="H16" s="166">
        <v>62</v>
      </c>
      <c r="I16" s="165">
        <v>402</v>
      </c>
      <c r="J16" s="165">
        <v>464</v>
      </c>
      <c r="K16" s="166">
        <v>3927</v>
      </c>
      <c r="L16" s="165">
        <v>38343</v>
      </c>
      <c r="M16" s="165">
        <v>42270</v>
      </c>
    </row>
    <row r="18" spans="1:3" ht="15" x14ac:dyDescent="0.2">
      <c r="A18" s="46"/>
      <c r="B18" s="46"/>
      <c r="C18" s="46"/>
    </row>
    <row r="19" spans="1:3" ht="14.25" x14ac:dyDescent="0.2">
      <c r="A19" s="47"/>
      <c r="B19" s="48"/>
      <c r="C19" s="48"/>
    </row>
    <row r="20" spans="1:3" ht="14.25" x14ac:dyDescent="0.2">
      <c r="A20" s="47"/>
      <c r="B20" s="48"/>
      <c r="C20" s="48"/>
    </row>
    <row r="21" spans="1:3" ht="15" customHeight="1" x14ac:dyDescent="0.2"/>
    <row r="22" spans="1:3" ht="15" customHeight="1" x14ac:dyDescent="0.2"/>
    <row r="23" spans="1:3" ht="15" customHeight="1" x14ac:dyDescent="0.2"/>
    <row r="24" spans="1:3" ht="15" customHeight="1" x14ac:dyDescent="0.2"/>
    <row r="25" spans="1:3" ht="15" customHeight="1" x14ac:dyDescent="0.2"/>
    <row r="26" spans="1:3" ht="15" customHeight="1" x14ac:dyDescent="0.2"/>
    <row r="27" spans="1:3" ht="15" customHeight="1" x14ac:dyDescent="0.2"/>
    <row r="28" spans="1:3" ht="15" customHeight="1" x14ac:dyDescent="0.2"/>
    <row r="29" spans="1:3" ht="15" customHeight="1" x14ac:dyDescent="0.2"/>
    <row r="30" spans="1:3" ht="15" customHeight="1" x14ac:dyDescent="0.2"/>
    <row r="31" spans="1:3" ht="15" customHeight="1" x14ac:dyDescent="0.2"/>
    <row r="32" spans="1:3"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row r="51" ht="15" customHeight="1" x14ac:dyDescent="0.2"/>
    <row r="52" ht="15" customHeight="1" x14ac:dyDescent="0.2"/>
    <row r="53" ht="15" customHeight="1" x14ac:dyDescent="0.2"/>
    <row r="54" ht="15" customHeight="1" x14ac:dyDescent="0.2"/>
    <row r="55" ht="15" customHeight="1" x14ac:dyDescent="0.2"/>
    <row r="56" ht="15" customHeight="1" x14ac:dyDescent="0.2"/>
    <row r="57" ht="15" customHeight="1" x14ac:dyDescent="0.2"/>
  </sheetData>
  <phoneticPr fontId="43" type="noConversion"/>
  <pageMargins left="0.70000000000000007" right="0.70000000000000007" top="0.75" bottom="0.75" header="0.30000000000000004" footer="0.30000000000000004"/>
  <pageSetup paperSize="0" fitToWidth="0" fitToHeight="0" orientation="portrait" horizontalDpi="0" verticalDpi="0" copies="0"/>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37BD8A-37A4-4EFC-B349-98EAD81B412D}">
  <dimension ref="A1:R110"/>
  <sheetViews>
    <sheetView zoomScaleNormal="100" workbookViewId="0"/>
  </sheetViews>
  <sheetFormatPr defaultColWidth="8.85546875" defaultRowHeight="14.25" x14ac:dyDescent="0.2"/>
  <cols>
    <col min="1" max="1" width="33.42578125" style="48" customWidth="1"/>
    <col min="2" max="2" width="46.140625" style="48" customWidth="1"/>
    <col min="3" max="3" width="12" style="48" customWidth="1"/>
    <col min="4" max="13" width="12" style="50" customWidth="1"/>
    <col min="14" max="15" width="11.85546875" bestFit="1" customWidth="1"/>
    <col min="18" max="18" width="9.85546875" bestFit="1" customWidth="1"/>
  </cols>
  <sheetData>
    <row r="1" spans="1:15" ht="15.75" x14ac:dyDescent="0.25">
      <c r="A1" s="49" t="s">
        <v>196</v>
      </c>
    </row>
    <row r="2" spans="1:15" ht="15" x14ac:dyDescent="0.2">
      <c r="A2" s="51" t="s">
        <v>193</v>
      </c>
    </row>
    <row r="3" spans="1:15" ht="15" x14ac:dyDescent="0.2">
      <c r="A3" s="51" t="s">
        <v>197</v>
      </c>
    </row>
    <row r="4" spans="1:15" ht="15" x14ac:dyDescent="0.2">
      <c r="A4" s="17" t="s">
        <v>143</v>
      </c>
    </row>
    <row r="5" spans="1:15" ht="38.25" x14ac:dyDescent="0.2">
      <c r="A5" s="204" t="s">
        <v>65</v>
      </c>
      <c r="B5" s="204" t="s">
        <v>144</v>
      </c>
      <c r="C5" s="181" t="s">
        <v>103</v>
      </c>
      <c r="D5" s="181" t="s">
        <v>104</v>
      </c>
      <c r="E5" s="181" t="s">
        <v>105</v>
      </c>
      <c r="F5" s="181" t="s">
        <v>106</v>
      </c>
      <c r="G5" s="181" t="s">
        <v>107</v>
      </c>
      <c r="H5" s="181" t="s">
        <v>108</v>
      </c>
      <c r="I5" s="181" t="s">
        <v>145</v>
      </c>
      <c r="J5" s="181" t="s">
        <v>67</v>
      </c>
      <c r="K5" s="181" t="s">
        <v>68</v>
      </c>
      <c r="L5" s="181" t="s">
        <v>69</v>
      </c>
      <c r="M5" s="181" t="s">
        <v>146</v>
      </c>
      <c r="N5" s="201" t="s">
        <v>109</v>
      </c>
      <c r="O5" s="201" t="s">
        <v>71</v>
      </c>
    </row>
    <row r="6" spans="1:15" ht="12.75" x14ac:dyDescent="0.2">
      <c r="A6" s="15" t="s">
        <v>73</v>
      </c>
      <c r="B6" s="15" t="s">
        <v>147</v>
      </c>
      <c r="C6" s="53">
        <v>1844</v>
      </c>
      <c r="D6" s="53">
        <v>1697</v>
      </c>
      <c r="E6" s="53">
        <v>1607</v>
      </c>
      <c r="F6" s="53">
        <v>1554</v>
      </c>
      <c r="G6" s="53">
        <v>1307</v>
      </c>
      <c r="H6" s="53">
        <v>1154</v>
      </c>
      <c r="I6" s="53">
        <v>647</v>
      </c>
      <c r="J6" s="53">
        <v>566</v>
      </c>
      <c r="K6" s="53">
        <v>546</v>
      </c>
      <c r="L6" s="53">
        <v>659</v>
      </c>
      <c r="M6" s="53">
        <v>613</v>
      </c>
      <c r="N6" s="34">
        <f>PeopleSentenced_AllOffences_CourtType13[[#This Row],[2025 '[note 22']]]/PeopleSentenced_AllOffences_CourtType13[[#This Row],[2015]]-1</f>
        <v>-0.66757049891540132</v>
      </c>
      <c r="O6" s="34">
        <f>PeopleSentenced_AllOffences_CourtType13[[#This Row],[2025 '[note 22']]]/PeopleSentenced_AllOffences_CourtType13[[#This Row],[2024]]-1</f>
        <v>-6.9802731411229169E-2</v>
      </c>
    </row>
    <row r="7" spans="1:15" ht="12.75" x14ac:dyDescent="0.2">
      <c r="A7" s="15" t="s">
        <v>73</v>
      </c>
      <c r="B7" s="15" t="s">
        <v>148</v>
      </c>
      <c r="C7" s="53">
        <v>0</v>
      </c>
      <c r="D7" s="53">
        <v>2</v>
      </c>
      <c r="E7" s="53">
        <v>0</v>
      </c>
      <c r="F7" s="53">
        <v>6</v>
      </c>
      <c r="G7" s="53">
        <v>3</v>
      </c>
      <c r="H7" s="53">
        <v>2</v>
      </c>
      <c r="I7" s="53">
        <v>1</v>
      </c>
      <c r="J7" s="53">
        <v>4</v>
      </c>
      <c r="K7" s="53">
        <v>1</v>
      </c>
      <c r="L7" s="53">
        <v>1</v>
      </c>
      <c r="M7" s="53">
        <v>2</v>
      </c>
      <c r="N7" s="34" t="s">
        <v>77</v>
      </c>
      <c r="O7" s="34" t="s">
        <v>77</v>
      </c>
    </row>
    <row r="8" spans="1:15" ht="12.75" x14ac:dyDescent="0.2">
      <c r="A8" s="15" t="s">
        <v>73</v>
      </c>
      <c r="B8" s="15" t="s">
        <v>149</v>
      </c>
      <c r="C8" s="53">
        <v>21298</v>
      </c>
      <c r="D8" s="53">
        <v>19158</v>
      </c>
      <c r="E8" s="53">
        <v>17699</v>
      </c>
      <c r="F8" s="53">
        <v>15185</v>
      </c>
      <c r="G8" s="53">
        <v>12519</v>
      </c>
      <c r="H8" s="53">
        <v>11177</v>
      </c>
      <c r="I8" s="53">
        <v>8239</v>
      </c>
      <c r="J8" s="53">
        <v>7423</v>
      </c>
      <c r="K8" s="53">
        <v>8305</v>
      </c>
      <c r="L8" s="53">
        <v>9222</v>
      </c>
      <c r="M8" s="53">
        <v>9371</v>
      </c>
      <c r="N8" s="34">
        <f>PeopleSentenced_AllOffences_CourtType13[[#This Row],[2025 '[note 22']]]/PeopleSentenced_AllOffences_CourtType13[[#This Row],[2015]]-1</f>
        <v>-0.56000563433186212</v>
      </c>
      <c r="O8" s="34">
        <f>PeopleSentenced_AllOffences_CourtType13[[#This Row],[2025 '[note 22']]]/PeopleSentenced_AllOffences_CourtType13[[#This Row],[2024]]-1</f>
        <v>1.6157015831706811E-2</v>
      </c>
    </row>
    <row r="9" spans="1:15" ht="12.75" x14ac:dyDescent="0.2">
      <c r="A9" s="15" t="s">
        <v>73</v>
      </c>
      <c r="B9" s="15" t="s">
        <v>150</v>
      </c>
      <c r="C9" s="53">
        <v>2322</v>
      </c>
      <c r="D9" s="53">
        <v>2069</v>
      </c>
      <c r="E9" s="53">
        <v>2194</v>
      </c>
      <c r="F9" s="53">
        <v>1711</v>
      </c>
      <c r="G9" s="53">
        <v>1537</v>
      </c>
      <c r="H9" s="53">
        <v>1457</v>
      </c>
      <c r="I9" s="53">
        <v>1099</v>
      </c>
      <c r="J9" s="53">
        <v>1262</v>
      </c>
      <c r="K9" s="53">
        <v>1285</v>
      </c>
      <c r="L9" s="53">
        <v>1120</v>
      </c>
      <c r="M9" s="53">
        <v>1032</v>
      </c>
      <c r="N9" s="34">
        <f>PeopleSentenced_AllOffences_CourtType13[[#This Row],[2025 '[note 22']]]/PeopleSentenced_AllOffences_CourtType13[[#This Row],[2015]]-1</f>
        <v>-0.55555555555555558</v>
      </c>
      <c r="O9" s="34">
        <f>PeopleSentenced_AllOffences_CourtType13[[#This Row],[2025 '[note 22']]]/PeopleSentenced_AllOffences_CourtType13[[#This Row],[2024]]-1</f>
        <v>-7.8571428571428625E-2</v>
      </c>
    </row>
    <row r="10" spans="1:15" ht="12.75" x14ac:dyDescent="0.2">
      <c r="A10" s="15" t="s">
        <v>73</v>
      </c>
      <c r="B10" s="15" t="s">
        <v>151</v>
      </c>
      <c r="C10" s="53">
        <v>838</v>
      </c>
      <c r="D10" s="53">
        <v>674</v>
      </c>
      <c r="E10" s="53">
        <v>443</v>
      </c>
      <c r="F10" s="53">
        <v>342</v>
      </c>
      <c r="G10" s="53">
        <v>307</v>
      </c>
      <c r="H10" s="53">
        <v>230</v>
      </c>
      <c r="I10" s="53">
        <v>146</v>
      </c>
      <c r="J10" s="53">
        <v>140</v>
      </c>
      <c r="K10" s="53">
        <v>135</v>
      </c>
      <c r="L10" s="53">
        <v>146</v>
      </c>
      <c r="M10" s="53">
        <v>155</v>
      </c>
      <c r="N10" s="34">
        <f>PeopleSentenced_AllOffences_CourtType13[[#This Row],[2025 '[note 22']]]/PeopleSentenced_AllOffences_CourtType13[[#This Row],[2015]]-1</f>
        <v>-0.81503579952267302</v>
      </c>
      <c r="O10" s="34">
        <f>PeopleSentenced_AllOffences_CourtType13[[#This Row],[2025 '[note 22']]]/PeopleSentenced_AllOffences_CourtType13[[#This Row],[2024]]-1</f>
        <v>6.164383561643838E-2</v>
      </c>
    </row>
    <row r="11" spans="1:15" ht="12.75" x14ac:dyDescent="0.2">
      <c r="A11" s="15" t="s">
        <v>73</v>
      </c>
      <c r="B11" s="15" t="s">
        <v>152</v>
      </c>
      <c r="C11" s="53">
        <v>3716</v>
      </c>
      <c r="D11" s="53">
        <v>3574</v>
      </c>
      <c r="E11" s="53">
        <v>3187</v>
      </c>
      <c r="F11" s="53">
        <v>2725</v>
      </c>
      <c r="G11" s="53">
        <v>2530</v>
      </c>
      <c r="H11" s="53">
        <v>1954</v>
      </c>
      <c r="I11" s="53">
        <v>1386</v>
      </c>
      <c r="J11" s="53">
        <v>1375</v>
      </c>
      <c r="K11" s="53">
        <v>1370</v>
      </c>
      <c r="L11" s="53">
        <v>1473</v>
      </c>
      <c r="M11" s="53">
        <v>1454</v>
      </c>
      <c r="N11" s="34">
        <f>PeopleSentenced_AllOffences_CourtType13[[#This Row],[2025 '[note 22']]]/PeopleSentenced_AllOffences_CourtType13[[#This Row],[2015]]-1</f>
        <v>-0.60871905274488691</v>
      </c>
      <c r="O11" s="34">
        <f>PeopleSentenced_AllOffences_CourtType13[[#This Row],[2025 '[note 22']]]/PeopleSentenced_AllOffences_CourtType13[[#This Row],[2024]]-1</f>
        <v>-1.2898845892735933E-2</v>
      </c>
    </row>
    <row r="12" spans="1:15" ht="12.75" x14ac:dyDescent="0.2">
      <c r="A12" s="15" t="s">
        <v>73</v>
      </c>
      <c r="B12" s="15" t="s">
        <v>153</v>
      </c>
      <c r="C12" s="53">
        <v>711</v>
      </c>
      <c r="D12" s="53">
        <v>569</v>
      </c>
      <c r="E12" s="53">
        <v>492</v>
      </c>
      <c r="F12" s="53">
        <v>280</v>
      </c>
      <c r="G12" s="53">
        <v>236</v>
      </c>
      <c r="H12" s="53">
        <v>239</v>
      </c>
      <c r="I12" s="53">
        <v>158</v>
      </c>
      <c r="J12" s="53">
        <v>131</v>
      </c>
      <c r="K12" s="53">
        <v>190</v>
      </c>
      <c r="L12" s="53">
        <v>204</v>
      </c>
      <c r="M12" s="53">
        <v>270</v>
      </c>
      <c r="N12" s="34">
        <f>PeopleSentenced_AllOffences_CourtType13[[#This Row],[2025 '[note 22']]]/PeopleSentenced_AllOffences_CourtType13[[#This Row],[2015]]-1</f>
        <v>-0.620253164556962</v>
      </c>
      <c r="O12" s="34">
        <f>PeopleSentenced_AllOffences_CourtType13[[#This Row],[2025 '[note 22']]]/PeopleSentenced_AllOffences_CourtType13[[#This Row],[2024]]-1</f>
        <v>0.32352941176470584</v>
      </c>
    </row>
    <row r="13" spans="1:15" ht="12.75" x14ac:dyDescent="0.2">
      <c r="A13" s="15" t="s">
        <v>73</v>
      </c>
      <c r="B13" s="15" t="s">
        <v>154</v>
      </c>
      <c r="C13" s="53">
        <v>207</v>
      </c>
      <c r="D13" s="53">
        <v>194</v>
      </c>
      <c r="E13" s="53">
        <v>195</v>
      </c>
      <c r="F13" s="53">
        <v>120</v>
      </c>
      <c r="G13" s="53">
        <v>122</v>
      </c>
      <c r="H13" s="53">
        <v>93</v>
      </c>
      <c r="I13" s="53">
        <v>50</v>
      </c>
      <c r="J13" s="53">
        <v>54</v>
      </c>
      <c r="K13" s="53">
        <v>71</v>
      </c>
      <c r="L13" s="53">
        <v>63</v>
      </c>
      <c r="M13" s="53">
        <v>80</v>
      </c>
      <c r="N13" s="34">
        <f>PeopleSentenced_AllOffences_CourtType13[[#This Row],[2025 '[note 22']]]/PeopleSentenced_AllOffences_CourtType13[[#This Row],[2015]]-1</f>
        <v>-0.61352657004830924</v>
      </c>
      <c r="O13" s="34">
        <f>PeopleSentenced_AllOffences_CourtType13[[#This Row],[2025 '[note 22']]]/PeopleSentenced_AllOffences_CourtType13[[#This Row],[2024]]-1</f>
        <v>0.26984126984126977</v>
      </c>
    </row>
    <row r="14" spans="1:15" ht="12.75" x14ac:dyDescent="0.2">
      <c r="A14" s="15" t="s">
        <v>73</v>
      </c>
      <c r="B14" s="15" t="s">
        <v>155</v>
      </c>
      <c r="C14" s="53">
        <v>2</v>
      </c>
      <c r="D14" s="53">
        <v>1</v>
      </c>
      <c r="E14" s="53">
        <v>0</v>
      </c>
      <c r="F14" s="53">
        <v>0</v>
      </c>
      <c r="G14" s="53">
        <v>0</v>
      </c>
      <c r="H14" s="53">
        <v>0</v>
      </c>
      <c r="I14" s="53">
        <v>0</v>
      </c>
      <c r="J14" s="53">
        <v>0</v>
      </c>
      <c r="K14" s="53">
        <v>0</v>
      </c>
      <c r="L14" s="53">
        <v>0</v>
      </c>
      <c r="M14" s="53">
        <v>0</v>
      </c>
      <c r="N14" s="34" t="s">
        <v>77</v>
      </c>
      <c r="O14" s="34" t="s">
        <v>77</v>
      </c>
    </row>
    <row r="15" spans="1:15" ht="12.75" x14ac:dyDescent="0.2">
      <c r="A15" s="167" t="s">
        <v>73</v>
      </c>
      <c r="B15" s="167" t="s">
        <v>156</v>
      </c>
      <c r="C15" s="168">
        <v>13.549999999999999</v>
      </c>
      <c r="D15" s="168">
        <v>14.6</v>
      </c>
      <c r="E15" s="168">
        <v>14.425451151213442</v>
      </c>
      <c r="F15" s="168">
        <v>17.151866151866152</v>
      </c>
      <c r="G15" s="168">
        <v>19.266870696250955</v>
      </c>
      <c r="H15" s="168">
        <v>19.342461005199308</v>
      </c>
      <c r="I15" s="168">
        <v>17.380216383307577</v>
      </c>
      <c r="J15" s="168">
        <v>23.416607773851588</v>
      </c>
      <c r="K15" s="168">
        <v>19.515567765567766</v>
      </c>
      <c r="L15" s="168">
        <v>17.786191198786039</v>
      </c>
      <c r="M15" s="168">
        <v>18.795758564437193</v>
      </c>
      <c r="N15" s="99">
        <f>PeopleSentenced_AllOffences_CourtType13[[#This Row],[2025 '[note 22']]]/PeopleSentenced_AllOffences_CourtType13[[#This Row],[2015]]-1</f>
        <v>0.38714085346399951</v>
      </c>
      <c r="O15" s="99">
        <f>PeopleSentenced_AllOffences_CourtType13[[#This Row],[2025 '[note 22']]]/PeopleSentenced_AllOffences_CourtType13[[#This Row],[2024]]-1</f>
        <v>5.6761301751892868E-2</v>
      </c>
    </row>
    <row r="16" spans="1:15" ht="12.75" x14ac:dyDescent="0.2">
      <c r="A16" s="169" t="s">
        <v>73</v>
      </c>
      <c r="B16" s="169" t="s">
        <v>157</v>
      </c>
      <c r="C16" s="165">
        <f t="shared" ref="C16:D16" si="0">SUM(C6:C14)</f>
        <v>30938</v>
      </c>
      <c r="D16" s="165">
        <f t="shared" si="0"/>
        <v>27938</v>
      </c>
      <c r="E16" s="165">
        <f t="shared" ref="E16:M16" si="1">SUM(E6:E14)</f>
        <v>25817</v>
      </c>
      <c r="F16" s="165">
        <f t="shared" si="1"/>
        <v>21923</v>
      </c>
      <c r="G16" s="165">
        <f t="shared" si="1"/>
        <v>18561</v>
      </c>
      <c r="H16" s="165">
        <f t="shared" si="1"/>
        <v>16306</v>
      </c>
      <c r="I16" s="165">
        <f t="shared" si="1"/>
        <v>11726</v>
      </c>
      <c r="J16" s="165">
        <f t="shared" si="1"/>
        <v>10955</v>
      </c>
      <c r="K16" s="165">
        <f t="shared" si="1"/>
        <v>11903</v>
      </c>
      <c r="L16" s="165">
        <f t="shared" si="1"/>
        <v>12888</v>
      </c>
      <c r="M16" s="165">
        <f t="shared" si="1"/>
        <v>12977</v>
      </c>
      <c r="N16" s="103">
        <f>PeopleSentenced_AllOffences_CourtType13[[#This Row],[2025 '[note 22']]]/PeopleSentenced_AllOffences_CourtType13[[#This Row],[2015]]-1</f>
        <v>-0.58054819316051454</v>
      </c>
      <c r="O16" s="103">
        <f>PeopleSentenced_AllOffences_CourtType13[[#This Row],[2025 '[note 22']]]/PeopleSentenced_AllOffences_CourtType13[[#This Row],[2024]]-1</f>
        <v>6.9056486654253124E-3</v>
      </c>
    </row>
    <row r="17" spans="1:18" ht="12.75" x14ac:dyDescent="0.2">
      <c r="A17" s="15" t="s">
        <v>74</v>
      </c>
      <c r="B17" s="15" t="s">
        <v>147</v>
      </c>
      <c r="C17" s="53">
        <v>88857</v>
      </c>
      <c r="D17" s="53">
        <v>88795</v>
      </c>
      <c r="E17" s="53">
        <v>88434</v>
      </c>
      <c r="F17" s="53">
        <v>87179</v>
      </c>
      <c r="G17" s="53">
        <v>80311</v>
      </c>
      <c r="H17" s="53">
        <v>74019</v>
      </c>
      <c r="I17" s="53">
        <v>58279</v>
      </c>
      <c r="J17" s="53">
        <v>64554</v>
      </c>
      <c r="K17" s="53">
        <v>65186</v>
      </c>
      <c r="L17" s="53">
        <v>72492</v>
      </c>
      <c r="M17" s="53">
        <v>81213</v>
      </c>
      <c r="N17" s="34">
        <f>PeopleSentenced_AllOffences_CourtType13[[#This Row],[2025 '[note 22']]]/PeopleSentenced_AllOffences_CourtType13[[#This Row],[2015]]-1</f>
        <v>-8.6025861777912827E-2</v>
      </c>
      <c r="O17" s="34">
        <f>PeopleSentenced_AllOffences_CourtType13[[#This Row],[2025 '[note 22']]]/PeopleSentenced_AllOffences_CourtType13[[#This Row],[2024]]-1</f>
        <v>0.12030292997848036</v>
      </c>
    </row>
    <row r="18" spans="1:18" ht="12.75" x14ac:dyDescent="0.2">
      <c r="A18" s="15" t="s">
        <v>74</v>
      </c>
      <c r="B18" s="15" t="s">
        <v>148</v>
      </c>
      <c r="C18" s="53">
        <v>53887</v>
      </c>
      <c r="D18" s="53">
        <v>57232</v>
      </c>
      <c r="E18" s="53">
        <v>57095</v>
      </c>
      <c r="F18" s="53">
        <v>53857</v>
      </c>
      <c r="G18" s="53">
        <v>41615</v>
      </c>
      <c r="H18" s="53">
        <v>39627</v>
      </c>
      <c r="I18" s="53">
        <v>37307</v>
      </c>
      <c r="J18" s="53">
        <v>43313</v>
      </c>
      <c r="K18" s="53">
        <v>40956</v>
      </c>
      <c r="L18" s="53">
        <v>44399</v>
      </c>
      <c r="M18" s="53">
        <v>50186</v>
      </c>
      <c r="N18" s="34">
        <f>PeopleSentenced_AllOffences_CourtType13[[#This Row],[2025 '[note 22']]]/PeopleSentenced_AllOffences_CourtType13[[#This Row],[2015]]-1</f>
        <v>-6.8680757882235044E-2</v>
      </c>
      <c r="O18" s="34">
        <f>PeopleSentenced_AllOffences_CourtType13[[#This Row],[2025 '[note 22']]]/PeopleSentenced_AllOffences_CourtType13[[#This Row],[2024]]-1</f>
        <v>0.13034077344084327</v>
      </c>
    </row>
    <row r="19" spans="1:18" ht="12.75" x14ac:dyDescent="0.2">
      <c r="A19" s="15" t="s">
        <v>74</v>
      </c>
      <c r="B19" s="15" t="s">
        <v>149</v>
      </c>
      <c r="C19" s="53">
        <v>86565</v>
      </c>
      <c r="D19" s="53">
        <v>90294</v>
      </c>
      <c r="E19" s="53">
        <v>81987</v>
      </c>
      <c r="F19" s="53">
        <v>78046</v>
      </c>
      <c r="G19" s="53">
        <v>80148</v>
      </c>
      <c r="H19" s="53">
        <v>72254</v>
      </c>
      <c r="I19" s="53">
        <v>52547</v>
      </c>
      <c r="J19" s="53">
        <v>64070</v>
      </c>
      <c r="K19" s="53">
        <v>60547</v>
      </c>
      <c r="L19" s="53">
        <v>62598</v>
      </c>
      <c r="M19" s="53">
        <v>66274</v>
      </c>
      <c r="N19" s="34">
        <f>PeopleSentenced_AllOffences_CourtType13[[#This Row],[2025 '[note 22']]]/PeopleSentenced_AllOffences_CourtType13[[#This Row],[2015]]-1</f>
        <v>-0.23440189453012183</v>
      </c>
      <c r="O19" s="34">
        <f>PeopleSentenced_AllOffences_CourtType13[[#This Row],[2025 '[note 22']]]/PeopleSentenced_AllOffences_CourtType13[[#This Row],[2024]]-1</f>
        <v>5.872392089204137E-2</v>
      </c>
    </row>
    <row r="20" spans="1:18" ht="12.75" x14ac:dyDescent="0.2">
      <c r="A20" s="15" t="s">
        <v>74</v>
      </c>
      <c r="B20" s="15" t="s">
        <v>150</v>
      </c>
      <c r="C20" s="53">
        <v>856861</v>
      </c>
      <c r="D20" s="53">
        <v>891757</v>
      </c>
      <c r="E20" s="53">
        <v>890970</v>
      </c>
      <c r="F20" s="53">
        <v>804732</v>
      </c>
      <c r="G20" s="53">
        <v>819388</v>
      </c>
      <c r="H20" s="53">
        <v>797604</v>
      </c>
      <c r="I20" s="53">
        <v>548290</v>
      </c>
      <c r="J20" s="53">
        <v>720020</v>
      </c>
      <c r="K20" s="53">
        <v>752277</v>
      </c>
      <c r="L20" s="53">
        <v>764730</v>
      </c>
      <c r="M20" s="53">
        <v>789459</v>
      </c>
      <c r="N20" s="34">
        <f>PeopleSentenced_AllOffences_CourtType13[[#This Row],[2025 '[note 22']]]/PeopleSentenced_AllOffences_CourtType13[[#This Row],[2015]]-1</f>
        <v>-7.8661533200834244E-2</v>
      </c>
      <c r="O20" s="34">
        <f>PeopleSentenced_AllOffences_CourtType13[[#This Row],[2025 '[note 22']]]/PeopleSentenced_AllOffences_CourtType13[[#This Row],[2024]]-1</f>
        <v>3.2336903220744562E-2</v>
      </c>
      <c r="R20" s="55"/>
    </row>
    <row r="21" spans="1:18" ht="12.75" x14ac:dyDescent="0.2">
      <c r="A21" s="15" t="s">
        <v>74</v>
      </c>
      <c r="B21" s="15" t="s">
        <v>151</v>
      </c>
      <c r="C21" s="53">
        <v>4691</v>
      </c>
      <c r="D21" s="53">
        <v>8254</v>
      </c>
      <c r="E21" s="53">
        <v>3987</v>
      </c>
      <c r="F21" s="53">
        <v>4840</v>
      </c>
      <c r="G21" s="53">
        <v>3689</v>
      </c>
      <c r="H21" s="53">
        <v>3704</v>
      </c>
      <c r="I21" s="53">
        <v>1564</v>
      </c>
      <c r="J21" s="53">
        <v>2350</v>
      </c>
      <c r="K21" s="53">
        <v>2151</v>
      </c>
      <c r="L21" s="53">
        <v>2539</v>
      </c>
      <c r="M21" s="53">
        <v>2728</v>
      </c>
      <c r="N21" s="34">
        <f>PeopleSentenced_AllOffences_CourtType13[[#This Row],[2025 '[note 22']]]/PeopleSentenced_AllOffences_CourtType13[[#This Row],[2015]]-1</f>
        <v>-0.41846088254103597</v>
      </c>
      <c r="O21" s="34">
        <f>PeopleSentenced_AllOffences_CourtType13[[#This Row],[2025 '[note 22']]]/PeopleSentenced_AllOffences_CourtType13[[#This Row],[2024]]-1</f>
        <v>7.4438755415517921E-2</v>
      </c>
      <c r="Q21" s="24"/>
      <c r="R21" s="24"/>
    </row>
    <row r="22" spans="1:18" ht="12.75" x14ac:dyDescent="0.2">
      <c r="A22" s="15" t="s">
        <v>74</v>
      </c>
      <c r="B22" s="15" t="s">
        <v>152</v>
      </c>
      <c r="C22" s="53">
        <v>67596</v>
      </c>
      <c r="D22" s="53">
        <v>60048</v>
      </c>
      <c r="E22" s="53">
        <v>50238</v>
      </c>
      <c r="F22" s="53">
        <v>41736</v>
      </c>
      <c r="G22" s="53">
        <v>36464</v>
      </c>
      <c r="H22" s="53">
        <v>33039</v>
      </c>
      <c r="I22" s="53">
        <v>22457</v>
      </c>
      <c r="J22" s="53">
        <v>23710</v>
      </c>
      <c r="K22" s="53">
        <v>22052</v>
      </c>
      <c r="L22" s="53">
        <v>23100</v>
      </c>
      <c r="M22" s="53">
        <v>25094</v>
      </c>
      <c r="N22" s="34">
        <f>PeopleSentenced_AllOffences_CourtType13[[#This Row],[2025 '[note 22']]]/PeopleSentenced_AllOffences_CourtType13[[#This Row],[2015]]-1</f>
        <v>-0.62876501568140131</v>
      </c>
      <c r="O22" s="34">
        <f>PeopleSentenced_AllOffences_CourtType13[[#This Row],[2025 '[note 22']]]/PeopleSentenced_AllOffences_CourtType13[[#This Row],[2024]]-1</f>
        <v>8.6320346320346353E-2</v>
      </c>
    </row>
    <row r="23" spans="1:18" ht="12.75" x14ac:dyDescent="0.2">
      <c r="A23" s="15" t="s">
        <v>74</v>
      </c>
      <c r="B23" s="15" t="s">
        <v>153</v>
      </c>
      <c r="C23" s="53">
        <v>20842</v>
      </c>
      <c r="D23" s="53">
        <v>13529</v>
      </c>
      <c r="E23" s="53">
        <v>13451</v>
      </c>
      <c r="F23" s="53">
        <v>8684</v>
      </c>
      <c r="G23" s="53">
        <v>8179</v>
      </c>
      <c r="H23" s="53">
        <v>8493</v>
      </c>
      <c r="I23" s="53">
        <v>6163</v>
      </c>
      <c r="J23" s="53">
        <v>7775</v>
      </c>
      <c r="K23" s="53">
        <v>8121</v>
      </c>
      <c r="L23" s="53">
        <v>10140</v>
      </c>
      <c r="M23" s="53">
        <v>13220</v>
      </c>
      <c r="N23" s="34">
        <f>PeopleSentenced_AllOffences_CourtType13[[#This Row],[2025 '[note 22']]]/PeopleSentenced_AllOffences_CourtType13[[#This Row],[2015]]-1</f>
        <v>-0.36570386719124848</v>
      </c>
      <c r="O23" s="34">
        <f>PeopleSentenced_AllOffences_CourtType13[[#This Row],[2025 '[note 22']]]/PeopleSentenced_AllOffences_CourtType13[[#This Row],[2024]]-1</f>
        <v>0.30374753451676528</v>
      </c>
    </row>
    <row r="24" spans="1:18" ht="12.75" x14ac:dyDescent="0.2">
      <c r="A24" s="15" t="s">
        <v>74</v>
      </c>
      <c r="B24" s="15" t="s">
        <v>154</v>
      </c>
      <c r="C24" s="53">
        <v>5973</v>
      </c>
      <c r="D24" s="53">
        <v>4692</v>
      </c>
      <c r="E24" s="53">
        <v>4356</v>
      </c>
      <c r="F24" s="53">
        <v>3492</v>
      </c>
      <c r="G24" s="53">
        <v>3302</v>
      </c>
      <c r="H24" s="53">
        <v>3157</v>
      </c>
      <c r="I24" s="53">
        <v>2407</v>
      </c>
      <c r="J24" s="53">
        <v>2599</v>
      </c>
      <c r="K24" s="53">
        <v>2879</v>
      </c>
      <c r="L24" s="53">
        <v>3630</v>
      </c>
      <c r="M24" s="53">
        <v>4457</v>
      </c>
      <c r="N24" s="34">
        <f>PeopleSentenced_AllOffences_CourtType13[[#This Row],[2025 '[note 22']]]/PeopleSentenced_AllOffences_CourtType13[[#This Row],[2015]]-1</f>
        <v>-0.25380880629499414</v>
      </c>
      <c r="O24" s="34">
        <f>PeopleSentenced_AllOffences_CourtType13[[#This Row],[2025 '[note 22']]]/PeopleSentenced_AllOffences_CourtType13[[#This Row],[2024]]-1</f>
        <v>0.2278236914600551</v>
      </c>
    </row>
    <row r="25" spans="1:18" ht="12.75" x14ac:dyDescent="0.2">
      <c r="A25" s="15" t="s">
        <v>74</v>
      </c>
      <c r="B25" s="15" t="s">
        <v>155</v>
      </c>
      <c r="C25" s="53">
        <v>56</v>
      </c>
      <c r="D25" s="53">
        <v>80</v>
      </c>
      <c r="E25" s="53">
        <v>47</v>
      </c>
      <c r="F25" s="53">
        <v>0</v>
      </c>
      <c r="G25" s="53">
        <v>1</v>
      </c>
      <c r="H25" s="53">
        <v>0</v>
      </c>
      <c r="I25" s="53">
        <v>0</v>
      </c>
      <c r="J25" s="53">
        <v>0</v>
      </c>
      <c r="K25" s="53">
        <v>0</v>
      </c>
      <c r="L25" s="53">
        <v>1</v>
      </c>
      <c r="M25" s="53">
        <v>0</v>
      </c>
      <c r="N25" s="34" t="s">
        <v>77</v>
      </c>
      <c r="O25" s="34" t="s">
        <v>77</v>
      </c>
    </row>
    <row r="26" spans="1:18" ht="12.75" x14ac:dyDescent="0.2">
      <c r="A26" s="167" t="s">
        <v>74</v>
      </c>
      <c r="B26" s="167" t="s">
        <v>156</v>
      </c>
      <c r="C26" s="168">
        <v>15.975000000000001</v>
      </c>
      <c r="D26" s="168">
        <v>16.275000000000002</v>
      </c>
      <c r="E26" s="168">
        <v>16.691964628988849</v>
      </c>
      <c r="F26" s="168">
        <v>18.146448112504157</v>
      </c>
      <c r="G26" s="168">
        <v>18.449125275491525</v>
      </c>
      <c r="H26" s="168">
        <v>18.719769248436211</v>
      </c>
      <c r="I26" s="168">
        <v>17.180018531546526</v>
      </c>
      <c r="J26" s="168">
        <v>21.335822722062151</v>
      </c>
      <c r="K26" s="168">
        <v>20.356639462461263</v>
      </c>
      <c r="L26" s="168">
        <v>20.674457871213377</v>
      </c>
      <c r="M26" s="168">
        <v>19.591799342469802</v>
      </c>
      <c r="N26" s="99">
        <f>PeopleSentenced_AllOffences_CourtType13[[#This Row],[2025 '[note 22']]]/PeopleSentenced_AllOffences_CourtType13[[#This Row],[2015]]-1</f>
        <v>0.22640371470859466</v>
      </c>
      <c r="O26" s="99">
        <f>PeopleSentenced_AllOffences_CourtType13[[#This Row],[2025 '[note 22']]]/PeopleSentenced_AllOffences_CourtType13[[#This Row],[2024]]-1</f>
        <v>-5.2366960985760325E-2</v>
      </c>
    </row>
    <row r="27" spans="1:18" ht="12.75" x14ac:dyDescent="0.2">
      <c r="A27" s="169" t="s">
        <v>74</v>
      </c>
      <c r="B27" s="169" t="s">
        <v>157</v>
      </c>
      <c r="C27" s="165">
        <f t="shared" ref="C27:D27" si="2">SUM(C17:C25)</f>
        <v>1185328</v>
      </c>
      <c r="D27" s="165">
        <f t="shared" si="2"/>
        <v>1214681</v>
      </c>
      <c r="E27" s="165">
        <f t="shared" ref="E27:M27" si="3">SUM(E17:E25)</f>
        <v>1190565</v>
      </c>
      <c r="F27" s="165">
        <f t="shared" si="3"/>
        <v>1082566</v>
      </c>
      <c r="G27" s="165">
        <f t="shared" si="3"/>
        <v>1073097</v>
      </c>
      <c r="H27" s="165">
        <f t="shared" si="3"/>
        <v>1031897</v>
      </c>
      <c r="I27" s="165">
        <f t="shared" si="3"/>
        <v>729014</v>
      </c>
      <c r="J27" s="165">
        <f t="shared" si="3"/>
        <v>928391</v>
      </c>
      <c r="K27" s="165">
        <f t="shared" si="3"/>
        <v>954169</v>
      </c>
      <c r="L27" s="165">
        <f t="shared" si="3"/>
        <v>983629</v>
      </c>
      <c r="M27" s="165">
        <f t="shared" si="3"/>
        <v>1032631</v>
      </c>
      <c r="N27" s="103">
        <f>PeopleSentenced_AllOffences_CourtType13[[#This Row],[2025 '[note 22']]]/PeopleSentenced_AllOffences_CourtType13[[#This Row],[2015]]-1</f>
        <v>-0.12882257063023905</v>
      </c>
      <c r="O27" s="103">
        <f>PeopleSentenced_AllOffences_CourtType13[[#This Row],[2025 '[note 22']]]/PeopleSentenced_AllOffences_CourtType13[[#This Row],[2024]]-1</f>
        <v>4.9817563329263459E-2</v>
      </c>
    </row>
    <row r="28" spans="1:18" ht="12.75" x14ac:dyDescent="0.2">
      <c r="A28" s="15" t="s">
        <v>158</v>
      </c>
      <c r="B28" s="15" t="s">
        <v>147</v>
      </c>
      <c r="C28" s="53">
        <f>SUM(C6,C17)</f>
        <v>90701</v>
      </c>
      <c r="D28" s="53">
        <f t="shared" ref="D28" si="4">SUM(D6,D17)</f>
        <v>90492</v>
      </c>
      <c r="E28" s="53">
        <v>90041</v>
      </c>
      <c r="F28" s="53">
        <v>88747</v>
      </c>
      <c r="G28" s="53">
        <v>81629</v>
      </c>
      <c r="H28" s="53">
        <v>75196</v>
      </c>
      <c r="I28" s="53">
        <v>58953</v>
      </c>
      <c r="J28" s="53">
        <v>65153</v>
      </c>
      <c r="K28" s="53">
        <v>65756</v>
      </c>
      <c r="L28" s="53">
        <v>73177</v>
      </c>
      <c r="M28" s="53">
        <v>81855</v>
      </c>
      <c r="N28" s="34">
        <f>PeopleSentenced_AllOffences_CourtType13[[#This Row],[2025 '[note 22']]]/PeopleSentenced_AllOffences_CourtType13[[#This Row],[2015]]-1</f>
        <v>-9.7529244440524354E-2</v>
      </c>
      <c r="O28" s="34">
        <f>PeopleSentenced_AllOffences_CourtType13[[#This Row],[2025 '[note 22']]]/PeopleSentenced_AllOffences_CourtType13[[#This Row],[2024]]-1</f>
        <v>0.11858917419407744</v>
      </c>
    </row>
    <row r="29" spans="1:18" ht="12.75" x14ac:dyDescent="0.2">
      <c r="A29" s="15" t="s">
        <v>158</v>
      </c>
      <c r="B29" s="15" t="s">
        <v>148</v>
      </c>
      <c r="C29" s="53">
        <f t="shared" ref="C29:D29" si="5">SUM(C7,C18)</f>
        <v>53887</v>
      </c>
      <c r="D29" s="53">
        <f t="shared" si="5"/>
        <v>57234</v>
      </c>
      <c r="E29" s="53">
        <v>57105</v>
      </c>
      <c r="F29" s="53">
        <v>53896</v>
      </c>
      <c r="G29" s="53">
        <v>41637</v>
      </c>
      <c r="H29" s="53">
        <v>39654</v>
      </c>
      <c r="I29" s="53">
        <v>37342</v>
      </c>
      <c r="J29" s="53">
        <v>43352</v>
      </c>
      <c r="K29" s="53">
        <v>40992</v>
      </c>
      <c r="L29" s="53">
        <v>44435</v>
      </c>
      <c r="M29" s="53">
        <v>50232</v>
      </c>
      <c r="N29" s="34">
        <f>PeopleSentenced_AllOffences_CourtType13[[#This Row],[2025 '[note 22']]]/PeopleSentenced_AllOffences_CourtType13[[#This Row],[2015]]-1</f>
        <v>-6.7827119713474437E-2</v>
      </c>
      <c r="O29" s="34">
        <f>PeopleSentenced_AllOffences_CourtType13[[#This Row],[2025 '[note 22']]]/PeopleSentenced_AllOffences_CourtType13[[#This Row],[2024]]-1</f>
        <v>0.13046022279734437</v>
      </c>
    </row>
    <row r="30" spans="1:18" ht="12.75" x14ac:dyDescent="0.2">
      <c r="A30" s="15" t="s">
        <v>158</v>
      </c>
      <c r="B30" s="15" t="s">
        <v>149</v>
      </c>
      <c r="C30" s="53">
        <f t="shared" ref="C30:D30" si="6">SUM(C8,C19)</f>
        <v>107863</v>
      </c>
      <c r="D30" s="53">
        <f t="shared" si="6"/>
        <v>109452</v>
      </c>
      <c r="E30" s="53">
        <v>99708</v>
      </c>
      <c r="F30" s="53">
        <v>93291</v>
      </c>
      <c r="G30" s="53">
        <v>92714</v>
      </c>
      <c r="H30" s="53">
        <v>83474</v>
      </c>
      <c r="I30" s="53">
        <v>60808</v>
      </c>
      <c r="J30" s="53">
        <v>71538</v>
      </c>
      <c r="K30" s="53">
        <v>68893</v>
      </c>
      <c r="L30" s="53">
        <v>71880</v>
      </c>
      <c r="M30" s="53">
        <v>75714</v>
      </c>
      <c r="N30" s="34">
        <f>PeopleSentenced_AllOffences_CourtType13[[#This Row],[2025 '[note 22']]]/PeopleSentenced_AllOffences_CourtType13[[#This Row],[2015]]-1</f>
        <v>-0.29805401296088552</v>
      </c>
      <c r="O30" s="34">
        <f>PeopleSentenced_AllOffences_CourtType13[[#This Row],[2025 '[note 22']]]/PeopleSentenced_AllOffences_CourtType13[[#This Row],[2024]]-1</f>
        <v>5.3338898163606041E-2</v>
      </c>
    </row>
    <row r="31" spans="1:18" ht="12.75" x14ac:dyDescent="0.2">
      <c r="A31" s="15" t="s">
        <v>158</v>
      </c>
      <c r="B31" s="15" t="s">
        <v>150</v>
      </c>
      <c r="C31" s="53">
        <f t="shared" ref="C31:D31" si="7">SUM(C9,C20)</f>
        <v>859183</v>
      </c>
      <c r="D31" s="53">
        <f t="shared" si="7"/>
        <v>893826</v>
      </c>
      <c r="E31" s="53">
        <v>909885</v>
      </c>
      <c r="F31" s="53">
        <v>895231</v>
      </c>
      <c r="G31" s="53">
        <v>918630</v>
      </c>
      <c r="H31" s="53">
        <v>906613</v>
      </c>
      <c r="I31" s="53">
        <v>573242</v>
      </c>
      <c r="J31" s="53">
        <v>775555</v>
      </c>
      <c r="K31" s="53">
        <v>841010</v>
      </c>
      <c r="L31" s="53">
        <v>891788</v>
      </c>
      <c r="M31" s="53">
        <v>923989</v>
      </c>
      <c r="N31" s="34">
        <f>PeopleSentenced_AllOffences_CourtType13[[#This Row],[2025 '[note 22']]]/PeopleSentenced_AllOffences_CourtType13[[#This Row],[2015]]-1</f>
        <v>7.5427470050035916E-2</v>
      </c>
      <c r="O31" s="34">
        <f>PeopleSentenced_AllOffences_CourtType13[[#This Row],[2025 '[note 22']]]/PeopleSentenced_AllOffences_CourtType13[[#This Row],[2024]]-1</f>
        <v>3.6108357591714713E-2</v>
      </c>
    </row>
    <row r="32" spans="1:18" ht="12.75" x14ac:dyDescent="0.2">
      <c r="A32" s="15" t="s">
        <v>158</v>
      </c>
      <c r="B32" s="15" t="s">
        <v>151</v>
      </c>
      <c r="C32" s="53">
        <f t="shared" ref="C32:D32" si="8">SUM(C10,C21)</f>
        <v>5529</v>
      </c>
      <c r="D32" s="53">
        <f t="shared" si="8"/>
        <v>8928</v>
      </c>
      <c r="E32" s="53">
        <v>4457</v>
      </c>
      <c r="F32" s="53">
        <v>5290</v>
      </c>
      <c r="G32" s="53">
        <v>4120</v>
      </c>
      <c r="H32" s="53">
        <v>4049</v>
      </c>
      <c r="I32" s="53">
        <v>1745</v>
      </c>
      <c r="J32" s="53">
        <v>2551</v>
      </c>
      <c r="K32" s="53">
        <v>2343</v>
      </c>
      <c r="L32" s="53">
        <v>2817</v>
      </c>
      <c r="M32" s="53">
        <v>3048</v>
      </c>
      <c r="N32" s="34">
        <f>PeopleSentenced_AllOffences_CourtType13[[#This Row],[2025 '[note 22']]]/PeopleSentenced_AllOffences_CourtType13[[#This Row],[2015]]-1</f>
        <v>-0.4487249050461205</v>
      </c>
      <c r="O32" s="34">
        <f>PeopleSentenced_AllOffences_CourtType13[[#This Row],[2025 '[note 22']]]/PeopleSentenced_AllOffences_CourtType13[[#This Row],[2024]]-1</f>
        <v>8.2002129925452527E-2</v>
      </c>
    </row>
    <row r="33" spans="1:15" ht="12.75" x14ac:dyDescent="0.2">
      <c r="A33" s="15" t="s">
        <v>158</v>
      </c>
      <c r="B33" s="15" t="s">
        <v>152</v>
      </c>
      <c r="C33" s="53">
        <f t="shared" ref="C33:D33" si="9">SUM(C11,C22)</f>
        <v>71312</v>
      </c>
      <c r="D33" s="53">
        <f t="shared" si="9"/>
        <v>63622</v>
      </c>
      <c r="E33" s="53">
        <v>53546</v>
      </c>
      <c r="F33" s="53">
        <v>44963</v>
      </c>
      <c r="G33" s="53">
        <v>39421</v>
      </c>
      <c r="H33" s="53">
        <v>35540</v>
      </c>
      <c r="I33" s="53">
        <v>23975</v>
      </c>
      <c r="J33" s="53">
        <v>25425</v>
      </c>
      <c r="K33" s="53">
        <v>24041</v>
      </c>
      <c r="L33" s="53">
        <v>25114</v>
      </c>
      <c r="M33" s="53">
        <v>27252</v>
      </c>
      <c r="N33" s="34">
        <f>PeopleSentenced_AllOffences_CourtType13[[#This Row],[2025 '[note 22']]]/PeopleSentenced_AllOffences_CourtType13[[#This Row],[2015]]-1</f>
        <v>-0.61784832847206639</v>
      </c>
      <c r="O33" s="34">
        <f>PeopleSentenced_AllOffences_CourtType13[[#This Row],[2025 '[note 22']]]/PeopleSentenced_AllOffences_CourtType13[[#This Row],[2024]]-1</f>
        <v>8.5131798996575636E-2</v>
      </c>
    </row>
    <row r="34" spans="1:15" ht="12.75" x14ac:dyDescent="0.2">
      <c r="A34" s="15" t="s">
        <v>158</v>
      </c>
      <c r="B34" s="15" t="s">
        <v>153</v>
      </c>
      <c r="C34" s="53">
        <f t="shared" ref="C34:D34" si="10">SUM(C12,C23)</f>
        <v>21553</v>
      </c>
      <c r="D34" s="53">
        <f t="shared" si="10"/>
        <v>14098</v>
      </c>
      <c r="E34" s="53">
        <v>13979</v>
      </c>
      <c r="F34" s="53">
        <v>9077</v>
      </c>
      <c r="G34" s="53">
        <v>8531</v>
      </c>
      <c r="H34" s="53">
        <v>8883</v>
      </c>
      <c r="I34" s="53">
        <v>6381</v>
      </c>
      <c r="J34" s="53">
        <v>8223</v>
      </c>
      <c r="K34" s="53">
        <v>8526</v>
      </c>
      <c r="L34" s="53">
        <v>10693</v>
      </c>
      <c r="M34" s="53">
        <v>13919</v>
      </c>
      <c r="N34" s="34">
        <f>PeopleSentenced_AllOffences_CourtType13[[#This Row],[2025 '[note 22']]]/PeopleSentenced_AllOffences_CourtType13[[#This Row],[2015]]-1</f>
        <v>-0.35419663155941172</v>
      </c>
      <c r="O34" s="34">
        <f>PeopleSentenced_AllOffences_CourtType13[[#This Row],[2025 '[note 22']]]/PeopleSentenced_AllOffences_CourtType13[[#This Row],[2024]]-1</f>
        <v>0.30169269615636396</v>
      </c>
    </row>
    <row r="35" spans="1:15" ht="12.75" x14ac:dyDescent="0.2">
      <c r="A35" s="15" t="s">
        <v>158</v>
      </c>
      <c r="B35" s="15" t="s">
        <v>154</v>
      </c>
      <c r="C35" s="53">
        <f t="shared" ref="C35:D35" si="11">SUM(C13,C24)</f>
        <v>6180</v>
      </c>
      <c r="D35" s="53">
        <f t="shared" si="11"/>
        <v>4886</v>
      </c>
      <c r="E35" s="53">
        <v>4570</v>
      </c>
      <c r="F35" s="53">
        <v>3719</v>
      </c>
      <c r="G35" s="53">
        <v>3487</v>
      </c>
      <c r="H35" s="53">
        <v>3283</v>
      </c>
      <c r="I35" s="53">
        <v>2468</v>
      </c>
      <c r="J35" s="53">
        <v>2696</v>
      </c>
      <c r="K35" s="53">
        <v>3074</v>
      </c>
      <c r="L35" s="53">
        <v>3808</v>
      </c>
      <c r="M35" s="53">
        <v>4601</v>
      </c>
      <c r="N35" s="34">
        <f>PeopleSentenced_AllOffences_CourtType13[[#This Row],[2025 '[note 22']]]/PeopleSentenced_AllOffences_CourtType13[[#This Row],[2015]]-1</f>
        <v>-0.25550161812297734</v>
      </c>
      <c r="O35" s="34">
        <f>PeopleSentenced_AllOffences_CourtType13[[#This Row],[2025 '[note 22']]]/PeopleSentenced_AllOffences_CourtType13[[#This Row],[2024]]-1</f>
        <v>0.20824579831932777</v>
      </c>
    </row>
    <row r="36" spans="1:15" ht="12.75" x14ac:dyDescent="0.2">
      <c r="A36" s="15" t="s">
        <v>158</v>
      </c>
      <c r="B36" s="15" t="s">
        <v>155</v>
      </c>
      <c r="C36" s="53">
        <f t="shared" ref="C36:D36" si="12">SUM(C14,C25)</f>
        <v>58</v>
      </c>
      <c r="D36" s="53">
        <f t="shared" si="12"/>
        <v>81</v>
      </c>
      <c r="E36" s="53">
        <v>47</v>
      </c>
      <c r="F36" s="53">
        <v>0</v>
      </c>
      <c r="G36" s="53">
        <v>1</v>
      </c>
      <c r="H36" s="53">
        <v>0</v>
      </c>
      <c r="I36" s="53">
        <v>0</v>
      </c>
      <c r="J36" s="53">
        <v>0</v>
      </c>
      <c r="K36" s="53">
        <v>0</v>
      </c>
      <c r="L36" s="53">
        <v>1</v>
      </c>
      <c r="M36" s="53">
        <v>0</v>
      </c>
      <c r="N36" s="34" t="s">
        <v>77</v>
      </c>
      <c r="O36" s="34" t="s">
        <v>77</v>
      </c>
    </row>
    <row r="37" spans="1:15" ht="12.75" x14ac:dyDescent="0.2">
      <c r="A37" s="167" t="s">
        <v>158</v>
      </c>
      <c r="B37" s="167" t="s">
        <v>156</v>
      </c>
      <c r="C37" s="168">
        <f>SUM(C6*C15,C17*C26)/SUM(C6,C17)</f>
        <v>15.925698448749188</v>
      </c>
      <c r="D37" s="168">
        <f t="shared" ref="D37" si="13">SUM(D6*D15,D17*D26)/SUM(D6,D17)</f>
        <v>16.243588659771032</v>
      </c>
      <c r="E37" s="168">
        <v>16.640426028142738</v>
      </c>
      <c r="F37" s="168">
        <v>18.120693657250388</v>
      </c>
      <c r="G37" s="168">
        <v>18.474157468546718</v>
      </c>
      <c r="H37" s="168">
        <v>18.719395978509496</v>
      </c>
      <c r="I37" s="168">
        <v>17.199292656862244</v>
      </c>
      <c r="J37" s="168">
        <v>21.360999493499918</v>
      </c>
      <c r="K37" s="168">
        <v>20.350389318085043</v>
      </c>
      <c r="L37" s="168">
        <v>20.651891987919701</v>
      </c>
      <c r="M37" s="168">
        <v>19.591991936961701</v>
      </c>
      <c r="N37" s="99">
        <f>PeopleSentenced_AllOffences_CourtType13[[#This Row],[2025 '[note 22']]]/PeopleSentenced_AllOffences_CourtType13[[#This Row],[2015]]-1</f>
        <v>0.23021241423169525</v>
      </c>
      <c r="O37" s="99">
        <f>PeopleSentenced_AllOffences_CourtType13[[#This Row],[2025 '[note 22']]]/PeopleSentenced_AllOffences_CourtType13[[#This Row],[2024]]-1</f>
        <v>-5.1322176756395277E-2</v>
      </c>
    </row>
    <row r="38" spans="1:15" ht="12.75" x14ac:dyDescent="0.2">
      <c r="A38" s="169" t="s">
        <v>158</v>
      </c>
      <c r="B38" s="169" t="s">
        <v>157</v>
      </c>
      <c r="C38" s="165">
        <f t="shared" ref="C38:D38" si="14">SUM(C28:C36)</f>
        <v>1216266</v>
      </c>
      <c r="D38" s="165">
        <f t="shared" si="14"/>
        <v>1242619</v>
      </c>
      <c r="E38" s="165">
        <f t="shared" ref="E38:M38" si="15">SUM(E28:E36)</f>
        <v>1233338</v>
      </c>
      <c r="F38" s="165">
        <f t="shared" si="15"/>
        <v>1194214</v>
      </c>
      <c r="G38" s="165">
        <f t="shared" si="15"/>
        <v>1190170</v>
      </c>
      <c r="H38" s="165">
        <f t="shared" si="15"/>
        <v>1156692</v>
      </c>
      <c r="I38" s="165">
        <f t="shared" si="15"/>
        <v>764914</v>
      </c>
      <c r="J38" s="165">
        <f t="shared" si="15"/>
        <v>994493</v>
      </c>
      <c r="K38" s="165">
        <f t="shared" si="15"/>
        <v>1054635</v>
      </c>
      <c r="L38" s="165">
        <f t="shared" si="15"/>
        <v>1123713</v>
      </c>
      <c r="M38" s="165">
        <f t="shared" si="15"/>
        <v>1180610</v>
      </c>
      <c r="N38" s="103">
        <f>PeopleSentenced_AllOffences_CourtType13[[#This Row],[2025 '[note 22']]]/PeopleSentenced_AllOffences_CourtType13[[#This Row],[2015]]-1</f>
        <v>-2.931595555577482E-2</v>
      </c>
      <c r="O38" s="103">
        <f>PeopleSentenced_AllOffences_CourtType13[[#This Row],[2025 '[note 22']]]/PeopleSentenced_AllOffences_CourtType13[[#This Row],[2024]]-1</f>
        <v>5.0633035303498275E-2</v>
      </c>
    </row>
    <row r="40" spans="1:15" ht="15.75" x14ac:dyDescent="0.25">
      <c r="A40" s="214" t="s">
        <v>202</v>
      </c>
      <c r="B40" s="215"/>
      <c r="C40" s="215"/>
      <c r="D40" s="216"/>
      <c r="E40" s="216"/>
      <c r="F40" s="216"/>
      <c r="G40" s="216"/>
      <c r="H40" s="216"/>
      <c r="I40" s="216"/>
      <c r="J40" s="216"/>
      <c r="K40" s="216"/>
      <c r="L40" s="216"/>
      <c r="M40" s="216"/>
      <c r="N40" s="179"/>
      <c r="O40" s="179"/>
    </row>
    <row r="41" spans="1:15" ht="38.25" x14ac:dyDescent="0.2">
      <c r="A41" s="52" t="s">
        <v>65</v>
      </c>
      <c r="B41" s="52" t="s">
        <v>144</v>
      </c>
      <c r="C41" s="38" t="s">
        <v>103</v>
      </c>
      <c r="D41" s="38" t="s">
        <v>104</v>
      </c>
      <c r="E41" s="38" t="s">
        <v>105</v>
      </c>
      <c r="F41" s="38" t="s">
        <v>106</v>
      </c>
      <c r="G41" s="38" t="s">
        <v>107</v>
      </c>
      <c r="H41" s="38" t="s">
        <v>108</v>
      </c>
      <c r="I41" s="38" t="s">
        <v>145</v>
      </c>
      <c r="J41" s="38" t="s">
        <v>67</v>
      </c>
      <c r="K41" s="38" t="s">
        <v>68</v>
      </c>
      <c r="L41" s="38" t="s">
        <v>69</v>
      </c>
      <c r="M41" s="38" t="s">
        <v>146</v>
      </c>
      <c r="N41" s="33" t="s">
        <v>109</v>
      </c>
      <c r="O41" s="33" t="s">
        <v>71</v>
      </c>
    </row>
    <row r="42" spans="1:15" ht="12.75" x14ac:dyDescent="0.2">
      <c r="A42" s="15" t="s">
        <v>73</v>
      </c>
      <c r="B42" s="15" t="s">
        <v>147</v>
      </c>
      <c r="C42" s="53">
        <v>1620</v>
      </c>
      <c r="D42" s="53">
        <v>1470</v>
      </c>
      <c r="E42" s="53">
        <v>1400</v>
      </c>
      <c r="F42" s="53">
        <v>1419</v>
      </c>
      <c r="G42" s="53">
        <v>1234</v>
      </c>
      <c r="H42" s="53">
        <v>1086</v>
      </c>
      <c r="I42" s="53">
        <v>617</v>
      </c>
      <c r="J42" s="53">
        <v>535</v>
      </c>
      <c r="K42" s="53">
        <v>517</v>
      </c>
      <c r="L42" s="53">
        <v>624</v>
      </c>
      <c r="M42" s="53">
        <v>583</v>
      </c>
      <c r="N42" s="34">
        <f>PeopleSentenced_AllOffences_CourtType514[[#This Row],[2025 '[note 22']]]/PeopleSentenced_AllOffences_CourtType514[[#This Row],[2015]]-1</f>
        <v>-0.6401234567901235</v>
      </c>
      <c r="O42" s="34">
        <f>PeopleSentenced_AllOffences_CourtType514[[#This Row],[2025 '[note 22']]]/PeopleSentenced_AllOffences_CourtType514[[#This Row],[2024]]-1</f>
        <v>-6.5705128205128194E-2</v>
      </c>
    </row>
    <row r="43" spans="1:15" ht="12.75" x14ac:dyDescent="0.2">
      <c r="A43" s="15" t="s">
        <v>73</v>
      </c>
      <c r="B43" s="15" t="s">
        <v>148</v>
      </c>
      <c r="C43" s="53">
        <v>0</v>
      </c>
      <c r="D43" s="53">
        <v>1</v>
      </c>
      <c r="E43" s="53">
        <v>0</v>
      </c>
      <c r="F43" s="53">
        <v>5</v>
      </c>
      <c r="G43" s="53">
        <v>3</v>
      </c>
      <c r="H43" s="53">
        <v>2</v>
      </c>
      <c r="I43" s="53">
        <v>1</v>
      </c>
      <c r="J43" s="53">
        <v>4</v>
      </c>
      <c r="K43" s="53">
        <v>1</v>
      </c>
      <c r="L43" s="53">
        <v>1</v>
      </c>
      <c r="M43" s="53">
        <v>2</v>
      </c>
      <c r="N43" s="34" t="s">
        <v>77</v>
      </c>
      <c r="O43" s="34" t="s">
        <v>77</v>
      </c>
    </row>
    <row r="44" spans="1:15" ht="12.75" x14ac:dyDescent="0.2">
      <c r="A44" s="15" t="s">
        <v>73</v>
      </c>
      <c r="B44" s="15" t="s">
        <v>149</v>
      </c>
      <c r="C44" s="53">
        <v>12437</v>
      </c>
      <c r="D44" s="53">
        <v>10766</v>
      </c>
      <c r="E44" s="53">
        <v>10193</v>
      </c>
      <c r="F44" s="53">
        <v>9864</v>
      </c>
      <c r="G44" s="53">
        <v>8565</v>
      </c>
      <c r="H44" s="53">
        <v>8198</v>
      </c>
      <c r="I44" s="53">
        <v>6379</v>
      </c>
      <c r="J44" s="53">
        <v>5645</v>
      </c>
      <c r="K44" s="53">
        <v>6327</v>
      </c>
      <c r="L44" s="53">
        <v>7230</v>
      </c>
      <c r="M44" s="53">
        <v>7571</v>
      </c>
      <c r="N44" s="34">
        <f>PeopleSentenced_AllOffences_CourtType514[[#This Row],[2025 '[note 22']]]/PeopleSentenced_AllOffences_CourtType514[[#This Row],[2015]]-1</f>
        <v>-0.39125190962450751</v>
      </c>
      <c r="O44" s="34">
        <f>PeopleSentenced_AllOffences_CourtType514[[#This Row],[2025 '[note 22']]]/PeopleSentenced_AllOffences_CourtType514[[#This Row],[2024]]-1</f>
        <v>4.7164591977870041E-2</v>
      </c>
    </row>
    <row r="45" spans="1:15" ht="12.75" x14ac:dyDescent="0.2">
      <c r="A45" s="15" t="s">
        <v>73</v>
      </c>
      <c r="B45" s="15" t="s">
        <v>150</v>
      </c>
      <c r="C45" s="53">
        <v>504</v>
      </c>
      <c r="D45" s="53">
        <v>374</v>
      </c>
      <c r="E45" s="53">
        <v>332</v>
      </c>
      <c r="F45" s="53">
        <v>242</v>
      </c>
      <c r="G45" s="53">
        <v>222</v>
      </c>
      <c r="H45" s="53">
        <v>232</v>
      </c>
      <c r="I45" s="53">
        <v>127</v>
      </c>
      <c r="J45" s="53">
        <v>108</v>
      </c>
      <c r="K45" s="53">
        <v>107</v>
      </c>
      <c r="L45" s="53">
        <v>86</v>
      </c>
      <c r="M45" s="53">
        <v>91</v>
      </c>
      <c r="N45" s="34">
        <f>PeopleSentenced_AllOffences_CourtType514[[#This Row],[2025 '[note 22']]]/PeopleSentenced_AllOffences_CourtType514[[#This Row],[2015]]-1</f>
        <v>-0.81944444444444442</v>
      </c>
      <c r="O45" s="34">
        <f>PeopleSentenced_AllOffences_CourtType514[[#This Row],[2025 '[note 22']]]/PeopleSentenced_AllOffences_CourtType514[[#This Row],[2024]]-1</f>
        <v>5.8139534883721034E-2</v>
      </c>
    </row>
    <row r="46" spans="1:15" ht="12.75" x14ac:dyDescent="0.2">
      <c r="A46" s="15" t="s">
        <v>73</v>
      </c>
      <c r="B46" s="15" t="s">
        <v>151</v>
      </c>
      <c r="C46" s="53">
        <v>382</v>
      </c>
      <c r="D46" s="53">
        <v>280</v>
      </c>
      <c r="E46" s="53">
        <v>155</v>
      </c>
      <c r="F46" s="53">
        <v>131</v>
      </c>
      <c r="G46" s="53">
        <v>127</v>
      </c>
      <c r="H46" s="53">
        <v>92</v>
      </c>
      <c r="I46" s="53">
        <v>82</v>
      </c>
      <c r="J46" s="53">
        <v>59</v>
      </c>
      <c r="K46" s="53">
        <v>51</v>
      </c>
      <c r="L46" s="53">
        <v>64</v>
      </c>
      <c r="M46" s="53">
        <v>74</v>
      </c>
      <c r="N46" s="34">
        <f>PeopleSentenced_AllOffences_CourtType514[[#This Row],[2025 '[note 22']]]/PeopleSentenced_AllOffences_CourtType514[[#This Row],[2015]]-1</f>
        <v>-0.80628272251308897</v>
      </c>
      <c r="O46" s="34">
        <f>PeopleSentenced_AllOffences_CourtType514[[#This Row],[2025 '[note 22']]]/PeopleSentenced_AllOffences_CourtType514[[#This Row],[2024]]-1</f>
        <v>0.15625</v>
      </c>
    </row>
    <row r="47" spans="1:15" ht="12.75" x14ac:dyDescent="0.2">
      <c r="A47" s="15" t="s">
        <v>73</v>
      </c>
      <c r="B47" s="15" t="s">
        <v>152</v>
      </c>
      <c r="C47" s="53">
        <v>1621</v>
      </c>
      <c r="D47" s="53">
        <v>1498</v>
      </c>
      <c r="E47" s="53">
        <v>1294</v>
      </c>
      <c r="F47" s="53">
        <v>1210</v>
      </c>
      <c r="G47" s="53">
        <v>1134</v>
      </c>
      <c r="H47" s="53">
        <v>986</v>
      </c>
      <c r="I47" s="53">
        <v>681</v>
      </c>
      <c r="J47" s="53">
        <v>662</v>
      </c>
      <c r="K47" s="53">
        <v>653</v>
      </c>
      <c r="L47" s="53">
        <v>707</v>
      </c>
      <c r="M47" s="53">
        <v>718</v>
      </c>
      <c r="N47" s="34">
        <f>PeopleSentenced_AllOffences_CourtType514[[#This Row],[2025 '[note 22']]]/PeopleSentenced_AllOffences_CourtType514[[#This Row],[2015]]-1</f>
        <v>-0.55706354102405919</v>
      </c>
      <c r="O47" s="34">
        <f>PeopleSentenced_AllOffences_CourtType514[[#This Row],[2025 '[note 22']]]/PeopleSentenced_AllOffences_CourtType514[[#This Row],[2024]]-1</f>
        <v>1.5558698727015541E-2</v>
      </c>
    </row>
    <row r="48" spans="1:15" ht="12.75" x14ac:dyDescent="0.2">
      <c r="A48" s="15" t="s">
        <v>73</v>
      </c>
      <c r="B48" s="15" t="s">
        <v>153</v>
      </c>
      <c r="C48" s="53">
        <v>388</v>
      </c>
      <c r="D48" s="53">
        <v>296</v>
      </c>
      <c r="E48" s="53">
        <v>239</v>
      </c>
      <c r="F48" s="53">
        <v>167</v>
      </c>
      <c r="G48" s="53">
        <v>147</v>
      </c>
      <c r="H48" s="53">
        <v>145</v>
      </c>
      <c r="I48" s="53">
        <v>103</v>
      </c>
      <c r="J48" s="53">
        <v>73</v>
      </c>
      <c r="K48" s="53">
        <v>94</v>
      </c>
      <c r="L48" s="53">
        <v>117</v>
      </c>
      <c r="M48" s="53">
        <v>132</v>
      </c>
      <c r="N48" s="34">
        <f>PeopleSentenced_AllOffences_CourtType514[[#This Row],[2025 '[note 22']]]/PeopleSentenced_AllOffences_CourtType514[[#This Row],[2015]]-1</f>
        <v>-0.65979381443298968</v>
      </c>
      <c r="O48" s="34">
        <f>PeopleSentenced_AllOffences_CourtType514[[#This Row],[2025 '[note 22']]]/PeopleSentenced_AllOffences_CourtType514[[#This Row],[2024]]-1</f>
        <v>0.12820512820512819</v>
      </c>
    </row>
    <row r="49" spans="1:15" ht="12.75" x14ac:dyDescent="0.2">
      <c r="A49" s="15" t="s">
        <v>73</v>
      </c>
      <c r="B49" s="15" t="s">
        <v>154</v>
      </c>
      <c r="C49" s="53">
        <v>95</v>
      </c>
      <c r="D49" s="53">
        <v>76</v>
      </c>
      <c r="E49" s="53">
        <v>72</v>
      </c>
      <c r="F49" s="53">
        <v>47</v>
      </c>
      <c r="G49" s="53">
        <v>47</v>
      </c>
      <c r="H49" s="53">
        <v>43</v>
      </c>
      <c r="I49" s="53">
        <v>26</v>
      </c>
      <c r="J49" s="53">
        <v>32</v>
      </c>
      <c r="K49" s="53">
        <v>35</v>
      </c>
      <c r="L49" s="53">
        <v>38</v>
      </c>
      <c r="M49" s="53">
        <v>53</v>
      </c>
      <c r="N49" s="34">
        <f>PeopleSentenced_AllOffences_CourtType514[[#This Row],[2025 '[note 22']]]/PeopleSentenced_AllOffences_CourtType514[[#This Row],[2015]]-1</f>
        <v>-0.44210526315789478</v>
      </c>
      <c r="O49" s="34">
        <f>PeopleSentenced_AllOffences_CourtType514[[#This Row],[2025 '[note 22']]]/PeopleSentenced_AllOffences_CourtType514[[#This Row],[2024]]-1</f>
        <v>0.39473684210526305</v>
      </c>
    </row>
    <row r="50" spans="1:15" ht="12.75" x14ac:dyDescent="0.2">
      <c r="A50" s="15" t="s">
        <v>73</v>
      </c>
      <c r="B50" s="15" t="s">
        <v>155</v>
      </c>
      <c r="C50" s="53">
        <v>2</v>
      </c>
      <c r="D50" s="53">
        <v>1</v>
      </c>
      <c r="E50" s="53">
        <v>0</v>
      </c>
      <c r="F50" s="53">
        <v>0</v>
      </c>
      <c r="G50" s="53">
        <v>0</v>
      </c>
      <c r="H50" s="53">
        <v>0</v>
      </c>
      <c r="I50" s="53">
        <v>0</v>
      </c>
      <c r="J50" s="53">
        <v>0</v>
      </c>
      <c r="K50" s="53">
        <v>0</v>
      </c>
      <c r="L50" s="53">
        <v>0</v>
      </c>
      <c r="M50" s="53">
        <v>0</v>
      </c>
      <c r="N50" s="34" t="s">
        <v>77</v>
      </c>
      <c r="O50" s="34" t="s">
        <v>77</v>
      </c>
    </row>
    <row r="51" spans="1:15" ht="12.75" x14ac:dyDescent="0.2">
      <c r="A51" s="167" t="s">
        <v>73</v>
      </c>
      <c r="B51" s="167" t="s">
        <v>156</v>
      </c>
      <c r="C51" s="168">
        <v>14.824999999999999</v>
      </c>
      <c r="D51" s="168">
        <v>16.225000000000001</v>
      </c>
      <c r="E51" s="168">
        <v>15.922785714285716</v>
      </c>
      <c r="F51" s="168">
        <v>18.425933756166312</v>
      </c>
      <c r="G51" s="168">
        <v>20.189951377633712</v>
      </c>
      <c r="H51" s="168">
        <v>20.336556169429098</v>
      </c>
      <c r="I51" s="168">
        <v>18.038087520259321</v>
      </c>
      <c r="J51" s="168">
        <v>24.626355140186917</v>
      </c>
      <c r="K51" s="168">
        <v>20.406189555125724</v>
      </c>
      <c r="L51" s="168">
        <v>18.600641025641028</v>
      </c>
      <c r="M51" s="168">
        <v>19.537564322469983</v>
      </c>
      <c r="N51" s="99">
        <f>PeopleSentenced_AllOffences_CourtType514[[#This Row],[2025 '[note 22']]]/PeopleSentenced_AllOffences_CourtType514[[#This Row],[2015]]-1</f>
        <v>0.3178795495763902</v>
      </c>
      <c r="O51" s="99">
        <f>PeopleSentenced_AllOffences_CourtType514[[#This Row],[2025 '[note 22']]]/PeopleSentenced_AllOffences_CourtType514[[#This Row],[2024]]-1</f>
        <v>5.037048430413793E-2</v>
      </c>
    </row>
    <row r="52" spans="1:15" ht="12.75" x14ac:dyDescent="0.2">
      <c r="A52" s="169" t="s">
        <v>73</v>
      </c>
      <c r="B52" s="169" t="s">
        <v>157</v>
      </c>
      <c r="C52" s="165">
        <f t="shared" ref="C52:D52" si="16">SUM(C42:C50)</f>
        <v>17049</v>
      </c>
      <c r="D52" s="165">
        <f t="shared" si="16"/>
        <v>14762</v>
      </c>
      <c r="E52" s="165">
        <f t="shared" ref="E52:M52" si="17">SUM(E42:E50)</f>
        <v>13685</v>
      </c>
      <c r="F52" s="165">
        <f t="shared" si="17"/>
        <v>13085</v>
      </c>
      <c r="G52" s="165">
        <f t="shared" si="17"/>
        <v>11479</v>
      </c>
      <c r="H52" s="165">
        <f t="shared" si="17"/>
        <v>10784</v>
      </c>
      <c r="I52" s="165">
        <f t="shared" si="17"/>
        <v>8016</v>
      </c>
      <c r="J52" s="165">
        <f t="shared" si="17"/>
        <v>7118</v>
      </c>
      <c r="K52" s="165">
        <f t="shared" si="17"/>
        <v>7785</v>
      </c>
      <c r="L52" s="165">
        <f t="shared" si="17"/>
        <v>8867</v>
      </c>
      <c r="M52" s="165">
        <f t="shared" si="17"/>
        <v>9224</v>
      </c>
      <c r="N52" s="103">
        <f>PeopleSentenced_AllOffences_CourtType514[[#This Row],[2025 '[note 22']]]/PeopleSentenced_AllOffences_CourtType514[[#This Row],[2015]]-1</f>
        <v>-0.45897120065692998</v>
      </c>
      <c r="O52" s="103">
        <f>PeopleSentenced_AllOffences_CourtType514[[#This Row],[2025 '[note 22']]]/PeopleSentenced_AllOffences_CourtType514[[#This Row],[2024]]-1</f>
        <v>4.0261644299086408E-2</v>
      </c>
    </row>
    <row r="53" spans="1:15" ht="12.75" x14ac:dyDescent="0.2">
      <c r="A53" s="15" t="s">
        <v>74</v>
      </c>
      <c r="B53" s="15" t="s">
        <v>147</v>
      </c>
      <c r="C53" s="53">
        <v>73763</v>
      </c>
      <c r="D53" s="53">
        <v>72959</v>
      </c>
      <c r="E53" s="53">
        <v>73430</v>
      </c>
      <c r="F53" s="53">
        <v>73605</v>
      </c>
      <c r="G53" s="53">
        <v>68069</v>
      </c>
      <c r="H53" s="53">
        <v>64325</v>
      </c>
      <c r="I53" s="53">
        <v>50246</v>
      </c>
      <c r="J53" s="53">
        <v>56098</v>
      </c>
      <c r="K53" s="53">
        <v>57023</v>
      </c>
      <c r="L53" s="53">
        <v>64334</v>
      </c>
      <c r="M53" s="53">
        <v>72421</v>
      </c>
      <c r="N53" s="34">
        <f>PeopleSentenced_AllOffences_CourtType514[[#This Row],[2025 '[note 22']]]/PeopleSentenced_AllOffences_CourtType514[[#This Row],[2015]]-1</f>
        <v>-1.8193403196724689E-2</v>
      </c>
      <c r="O53" s="34">
        <f>PeopleSentenced_AllOffences_CourtType514[[#This Row],[2025 '[note 22']]]/PeopleSentenced_AllOffences_CourtType514[[#This Row],[2024]]-1</f>
        <v>0.12570336058693687</v>
      </c>
    </row>
    <row r="54" spans="1:15" ht="12.75" x14ac:dyDescent="0.2">
      <c r="A54" s="15" t="s">
        <v>74</v>
      </c>
      <c r="B54" s="15" t="s">
        <v>148</v>
      </c>
      <c r="C54" s="53">
        <v>39738</v>
      </c>
      <c r="D54" s="53">
        <v>41473</v>
      </c>
      <c r="E54" s="53">
        <v>40921</v>
      </c>
      <c r="F54" s="53">
        <v>40262</v>
      </c>
      <c r="G54" s="53">
        <v>32080</v>
      </c>
      <c r="H54" s="53">
        <v>31691</v>
      </c>
      <c r="I54" s="53">
        <v>30075</v>
      </c>
      <c r="J54" s="53">
        <v>34716</v>
      </c>
      <c r="K54" s="53">
        <v>33290</v>
      </c>
      <c r="L54" s="53">
        <v>36964</v>
      </c>
      <c r="M54" s="53">
        <v>42483</v>
      </c>
      <c r="N54" s="34">
        <f>PeopleSentenced_AllOffences_CourtType514[[#This Row],[2025 '[note 22']]]/PeopleSentenced_AllOffences_CourtType514[[#This Row],[2015]]-1</f>
        <v>6.907745734561388E-2</v>
      </c>
      <c r="O54" s="34">
        <f>PeopleSentenced_AllOffences_CourtType514[[#This Row],[2025 '[note 22']]]/PeopleSentenced_AllOffences_CourtType514[[#This Row],[2024]]-1</f>
        <v>0.14930743426036153</v>
      </c>
    </row>
    <row r="55" spans="1:15" ht="12.75" x14ac:dyDescent="0.2">
      <c r="A55" s="15" t="s">
        <v>74</v>
      </c>
      <c r="B55" s="15" t="s">
        <v>149</v>
      </c>
      <c r="C55" s="53">
        <v>41810</v>
      </c>
      <c r="D55" s="53">
        <v>42073</v>
      </c>
      <c r="E55" s="53">
        <v>38139</v>
      </c>
      <c r="F55" s="53">
        <v>38783</v>
      </c>
      <c r="G55" s="53">
        <v>41005</v>
      </c>
      <c r="H55" s="53">
        <v>39150</v>
      </c>
      <c r="I55" s="53">
        <v>28625</v>
      </c>
      <c r="J55" s="53">
        <v>34058</v>
      </c>
      <c r="K55" s="53">
        <v>32463</v>
      </c>
      <c r="L55" s="53">
        <v>35509</v>
      </c>
      <c r="M55" s="53">
        <v>38463</v>
      </c>
      <c r="N55" s="34">
        <f>PeopleSentenced_AllOffences_CourtType514[[#This Row],[2025 '[note 22']]]/PeopleSentenced_AllOffences_CourtType514[[#This Row],[2015]]-1</f>
        <v>-8.0052618990672064E-2</v>
      </c>
      <c r="O55" s="34">
        <f>PeopleSentenced_AllOffences_CourtType514[[#This Row],[2025 '[note 22']]]/PeopleSentenced_AllOffences_CourtType514[[#This Row],[2024]]-1</f>
        <v>8.3190177138190213E-2</v>
      </c>
    </row>
    <row r="56" spans="1:15" ht="12.75" x14ac:dyDescent="0.2">
      <c r="A56" s="15" t="s">
        <v>74</v>
      </c>
      <c r="B56" s="15" t="s">
        <v>150</v>
      </c>
      <c r="C56" s="53">
        <v>51725</v>
      </c>
      <c r="D56" s="53">
        <v>44293</v>
      </c>
      <c r="E56" s="53">
        <v>41232</v>
      </c>
      <c r="F56" s="53">
        <v>35270</v>
      </c>
      <c r="G56" s="53">
        <v>34215</v>
      </c>
      <c r="H56" s="53">
        <v>33339</v>
      </c>
      <c r="I56" s="53">
        <v>26482</v>
      </c>
      <c r="J56" s="53">
        <v>28421</v>
      </c>
      <c r="K56" s="53">
        <v>27248</v>
      </c>
      <c r="L56" s="53">
        <v>29476</v>
      </c>
      <c r="M56" s="53">
        <v>33221</v>
      </c>
      <c r="N56" s="34">
        <f>PeopleSentenced_AllOffences_CourtType514[[#This Row],[2025 '[note 22']]]/PeopleSentenced_AllOffences_CourtType514[[#This Row],[2015]]-1</f>
        <v>-0.35773803769937162</v>
      </c>
      <c r="O56" s="34">
        <f>PeopleSentenced_AllOffences_CourtType514[[#This Row],[2025 '[note 22']]]/PeopleSentenced_AllOffences_CourtType514[[#This Row],[2024]]-1</f>
        <v>0.1270525173022119</v>
      </c>
    </row>
    <row r="57" spans="1:15" ht="12.75" x14ac:dyDescent="0.2">
      <c r="A57" s="15" t="s">
        <v>74</v>
      </c>
      <c r="B57" s="15" t="s">
        <v>151</v>
      </c>
      <c r="C57" s="53">
        <v>971</v>
      </c>
      <c r="D57" s="53">
        <v>1842</v>
      </c>
      <c r="E57" s="53">
        <v>755</v>
      </c>
      <c r="F57" s="53">
        <v>627</v>
      </c>
      <c r="G57" s="53">
        <v>525</v>
      </c>
      <c r="H57" s="53">
        <v>475</v>
      </c>
      <c r="I57" s="53">
        <v>340</v>
      </c>
      <c r="J57" s="53">
        <v>395</v>
      </c>
      <c r="K57" s="53">
        <v>418</v>
      </c>
      <c r="L57" s="53">
        <v>535</v>
      </c>
      <c r="M57" s="53">
        <v>603</v>
      </c>
      <c r="N57" s="34">
        <f>PeopleSentenced_AllOffences_CourtType514[[#This Row],[2025 '[note 22']]]/PeopleSentenced_AllOffences_CourtType514[[#This Row],[2015]]-1</f>
        <v>-0.37899073120494331</v>
      </c>
      <c r="O57" s="34">
        <f>PeopleSentenced_AllOffences_CourtType514[[#This Row],[2025 '[note 22']]]/PeopleSentenced_AllOffences_CourtType514[[#This Row],[2024]]-1</f>
        <v>0.12710280373831773</v>
      </c>
    </row>
    <row r="58" spans="1:15" ht="12.75" x14ac:dyDescent="0.2">
      <c r="A58" s="15" t="s">
        <v>74</v>
      </c>
      <c r="B58" s="15" t="s">
        <v>152</v>
      </c>
      <c r="C58" s="53">
        <v>33510</v>
      </c>
      <c r="D58" s="53">
        <v>28467</v>
      </c>
      <c r="E58" s="53">
        <v>23680</v>
      </c>
      <c r="F58" s="53">
        <v>19414</v>
      </c>
      <c r="G58" s="53">
        <v>16710</v>
      </c>
      <c r="H58" s="53">
        <v>15495</v>
      </c>
      <c r="I58" s="53">
        <v>10652</v>
      </c>
      <c r="J58" s="53">
        <v>10616</v>
      </c>
      <c r="K58" s="53">
        <v>10433</v>
      </c>
      <c r="L58" s="53">
        <v>11516</v>
      </c>
      <c r="M58" s="53">
        <v>13048</v>
      </c>
      <c r="N58" s="34">
        <f>PeopleSentenced_AllOffences_CourtType514[[#This Row],[2025 '[note 22']]]/PeopleSentenced_AllOffences_CourtType514[[#This Row],[2015]]-1</f>
        <v>-0.6106236944195762</v>
      </c>
      <c r="O58" s="34">
        <f>PeopleSentenced_AllOffences_CourtType514[[#This Row],[2025 '[note 22']]]/PeopleSentenced_AllOffences_CourtType514[[#This Row],[2024]]-1</f>
        <v>0.13303230288294543</v>
      </c>
    </row>
    <row r="59" spans="1:15" ht="12.75" x14ac:dyDescent="0.2">
      <c r="A59" s="15" t="s">
        <v>74</v>
      </c>
      <c r="B59" s="15" t="s">
        <v>153</v>
      </c>
      <c r="C59" s="53">
        <v>14508</v>
      </c>
      <c r="D59" s="53">
        <v>9156</v>
      </c>
      <c r="E59" s="53">
        <v>8511</v>
      </c>
      <c r="F59" s="53">
        <v>3999</v>
      </c>
      <c r="G59" s="53">
        <v>3921</v>
      </c>
      <c r="H59" s="53">
        <v>3831</v>
      </c>
      <c r="I59" s="53">
        <v>2838</v>
      </c>
      <c r="J59" s="53">
        <v>3207</v>
      </c>
      <c r="K59" s="53">
        <v>3867</v>
      </c>
      <c r="L59" s="53">
        <v>5373</v>
      </c>
      <c r="M59" s="53">
        <v>6960</v>
      </c>
      <c r="N59" s="34">
        <f>PeopleSentenced_AllOffences_CourtType514[[#This Row],[2025 '[note 22']]]/PeopleSentenced_AllOffences_CourtType514[[#This Row],[2015]]-1</f>
        <v>-0.52026468155500416</v>
      </c>
      <c r="O59" s="34">
        <f>PeopleSentenced_AllOffences_CourtType514[[#This Row],[2025 '[note 22']]]/PeopleSentenced_AllOffences_CourtType514[[#This Row],[2024]]-1</f>
        <v>0.29536571747627027</v>
      </c>
    </row>
    <row r="60" spans="1:15" ht="12.75" x14ac:dyDescent="0.2">
      <c r="A60" s="15" t="s">
        <v>74</v>
      </c>
      <c r="B60" s="15" t="s">
        <v>154</v>
      </c>
      <c r="C60" s="53">
        <v>2796</v>
      </c>
      <c r="D60" s="53">
        <v>1841</v>
      </c>
      <c r="E60" s="53">
        <v>1675</v>
      </c>
      <c r="F60" s="53">
        <v>1441</v>
      </c>
      <c r="G60" s="53">
        <v>1326</v>
      </c>
      <c r="H60" s="53">
        <v>1362</v>
      </c>
      <c r="I60" s="53">
        <v>952</v>
      </c>
      <c r="J60" s="53">
        <v>1068</v>
      </c>
      <c r="K60" s="53">
        <v>1288</v>
      </c>
      <c r="L60" s="53">
        <v>1909</v>
      </c>
      <c r="M60" s="53">
        <v>2700</v>
      </c>
      <c r="N60" s="34">
        <f>PeopleSentenced_AllOffences_CourtType514[[#This Row],[2025 '[note 22']]]/PeopleSentenced_AllOffences_CourtType514[[#This Row],[2015]]-1</f>
        <v>-3.4334763948497882E-2</v>
      </c>
      <c r="O60" s="34">
        <f>PeopleSentenced_AllOffences_CourtType514[[#This Row],[2025 '[note 22']]]/PeopleSentenced_AllOffences_CourtType514[[#This Row],[2024]]-1</f>
        <v>0.41435306443163955</v>
      </c>
    </row>
    <row r="61" spans="1:15" ht="12.75" x14ac:dyDescent="0.2">
      <c r="A61" s="15" t="s">
        <v>74</v>
      </c>
      <c r="B61" s="15" t="s">
        <v>155</v>
      </c>
      <c r="C61" s="53">
        <v>21</v>
      </c>
      <c r="D61" s="53">
        <v>31</v>
      </c>
      <c r="E61" s="53">
        <v>14</v>
      </c>
      <c r="F61" s="53">
        <v>0</v>
      </c>
      <c r="G61" s="53">
        <v>1</v>
      </c>
      <c r="H61" s="53">
        <v>0</v>
      </c>
      <c r="I61" s="53">
        <v>0</v>
      </c>
      <c r="J61" s="53">
        <v>0</v>
      </c>
      <c r="K61" s="53">
        <v>0</v>
      </c>
      <c r="L61" s="53">
        <v>1</v>
      </c>
      <c r="M61" s="53">
        <v>0</v>
      </c>
      <c r="N61" s="34" t="s">
        <v>77</v>
      </c>
      <c r="O61" s="34" t="s">
        <v>77</v>
      </c>
    </row>
    <row r="62" spans="1:15" ht="12.75" x14ac:dyDescent="0.2">
      <c r="A62" s="167" t="s">
        <v>74</v>
      </c>
      <c r="B62" s="167" t="s">
        <v>156</v>
      </c>
      <c r="C62" s="168">
        <v>18.725000000000001</v>
      </c>
      <c r="D62" s="168">
        <v>19.25</v>
      </c>
      <c r="E62" s="168">
        <v>19.565169549230561</v>
      </c>
      <c r="F62" s="168">
        <v>21.021631682630254</v>
      </c>
      <c r="G62" s="168">
        <v>21.300386372651282</v>
      </c>
      <c r="H62" s="168">
        <v>21.144511465215704</v>
      </c>
      <c r="I62" s="168">
        <v>19.583986785017714</v>
      </c>
      <c r="J62" s="168">
        <v>24.188368569289459</v>
      </c>
      <c r="K62" s="168">
        <v>22.915000964523088</v>
      </c>
      <c r="L62" s="168">
        <v>23.027857742406812</v>
      </c>
      <c r="M62" s="168">
        <v>21.693043454246698</v>
      </c>
      <c r="N62" s="99">
        <f>PeopleSentenced_AllOffences_CourtType514[[#This Row],[2025 '[note 22']]]/PeopleSentenced_AllOffences_CourtType514[[#This Row],[2015]]-1</f>
        <v>0.15850699355122555</v>
      </c>
      <c r="O62" s="99">
        <f>PeopleSentenced_AllOffences_CourtType514[[#This Row],[2025 '[note 22']]]/PeopleSentenced_AllOffences_CourtType514[[#This Row],[2024]]-1</f>
        <v>-5.7965196028721078E-2</v>
      </c>
    </row>
    <row r="63" spans="1:15" ht="12.75" x14ac:dyDescent="0.2">
      <c r="A63" s="169" t="s">
        <v>74</v>
      </c>
      <c r="B63" s="169" t="s">
        <v>157</v>
      </c>
      <c r="C63" s="165">
        <f>SUM(C53:C61)</f>
        <v>258842</v>
      </c>
      <c r="D63" s="165">
        <f t="shared" ref="D63" si="18">SUM(D53:D61)</f>
        <v>242135</v>
      </c>
      <c r="E63" s="165">
        <f t="shared" ref="E63:M63" si="19">SUM(E53:E61)</f>
        <v>228357</v>
      </c>
      <c r="F63" s="165">
        <f t="shared" si="19"/>
        <v>213401</v>
      </c>
      <c r="G63" s="165">
        <f t="shared" si="19"/>
        <v>197852</v>
      </c>
      <c r="H63" s="165">
        <f t="shared" si="19"/>
        <v>189668</v>
      </c>
      <c r="I63" s="165">
        <f t="shared" si="19"/>
        <v>150210</v>
      </c>
      <c r="J63" s="165">
        <f t="shared" si="19"/>
        <v>168579</v>
      </c>
      <c r="K63" s="165">
        <f t="shared" si="19"/>
        <v>166030</v>
      </c>
      <c r="L63" s="165">
        <f t="shared" si="19"/>
        <v>185617</v>
      </c>
      <c r="M63" s="165">
        <f t="shared" si="19"/>
        <v>209899</v>
      </c>
      <c r="N63" s="103">
        <f>PeopleSentenced_AllOffences_CourtType514[[#This Row],[2025 '[note 22']]]/PeopleSentenced_AllOffences_CourtType514[[#This Row],[2015]]-1</f>
        <v>-0.1890844607907527</v>
      </c>
      <c r="O63" s="103">
        <f>PeopleSentenced_AllOffences_CourtType514[[#This Row],[2025 '[note 22']]]/PeopleSentenced_AllOffences_CourtType514[[#This Row],[2024]]-1</f>
        <v>0.1308177591492159</v>
      </c>
    </row>
    <row r="64" spans="1:15" ht="12.75" x14ac:dyDescent="0.2">
      <c r="A64" s="15" t="s">
        <v>158</v>
      </c>
      <c r="B64" s="15" t="s">
        <v>147</v>
      </c>
      <c r="C64" s="53">
        <f>SUM(C42,C53)</f>
        <v>75383</v>
      </c>
      <c r="D64" s="53">
        <f t="shared" ref="D64" si="20">SUM(D42,D53)</f>
        <v>74429</v>
      </c>
      <c r="E64" s="53">
        <v>74830</v>
      </c>
      <c r="F64" s="53">
        <v>75035</v>
      </c>
      <c r="G64" s="53">
        <v>69314</v>
      </c>
      <c r="H64" s="53">
        <v>65433</v>
      </c>
      <c r="I64" s="53">
        <v>50890</v>
      </c>
      <c r="J64" s="53">
        <v>56664</v>
      </c>
      <c r="K64" s="53">
        <v>57562</v>
      </c>
      <c r="L64" s="53">
        <v>64984</v>
      </c>
      <c r="M64" s="53">
        <v>73032</v>
      </c>
      <c r="N64" s="34">
        <f>PeopleSentenced_AllOffences_CourtType514[[#This Row],[2025 '[note 22']]]/PeopleSentenced_AllOffences_CourtType514[[#This Row],[2015]]-1</f>
        <v>-3.1187402995370261E-2</v>
      </c>
      <c r="O64" s="34">
        <f>PeopleSentenced_AllOffences_CourtType514[[#This Row],[2025 '[note 22']]]/PeopleSentenced_AllOffences_CourtType514[[#This Row],[2024]]-1</f>
        <v>0.1238458697525544</v>
      </c>
    </row>
    <row r="65" spans="1:15" ht="12.75" x14ac:dyDescent="0.2">
      <c r="A65" s="15" t="s">
        <v>158</v>
      </c>
      <c r="B65" s="15" t="s">
        <v>148</v>
      </c>
      <c r="C65" s="53">
        <f t="shared" ref="C65:D65" si="21">SUM(C43,C54)</f>
        <v>39738</v>
      </c>
      <c r="D65" s="53">
        <f t="shared" si="21"/>
        <v>41474</v>
      </c>
      <c r="E65" s="53">
        <v>40924</v>
      </c>
      <c r="F65" s="53">
        <v>40290</v>
      </c>
      <c r="G65" s="53">
        <v>32096</v>
      </c>
      <c r="H65" s="53">
        <v>31714</v>
      </c>
      <c r="I65" s="53">
        <v>30108</v>
      </c>
      <c r="J65" s="53">
        <v>34750</v>
      </c>
      <c r="K65" s="53">
        <v>33323</v>
      </c>
      <c r="L65" s="53">
        <v>36994</v>
      </c>
      <c r="M65" s="53">
        <v>42528</v>
      </c>
      <c r="N65" s="34">
        <f>PeopleSentenced_AllOffences_CourtType514[[#This Row],[2025 '[note 22']]]/PeopleSentenced_AllOffences_CourtType514[[#This Row],[2015]]-1</f>
        <v>7.020987467914841E-2</v>
      </c>
      <c r="O65" s="34">
        <f>PeopleSentenced_AllOffences_CourtType514[[#This Row],[2025 '[note 22']]]/PeopleSentenced_AllOffences_CourtType514[[#This Row],[2024]]-1</f>
        <v>0.14959182570146501</v>
      </c>
    </row>
    <row r="66" spans="1:15" ht="12.75" x14ac:dyDescent="0.2">
      <c r="A66" s="15" t="s">
        <v>158</v>
      </c>
      <c r="B66" s="15" t="s">
        <v>149</v>
      </c>
      <c r="C66" s="53">
        <f t="shared" ref="C66:D66" si="22">SUM(C44,C55)</f>
        <v>54247</v>
      </c>
      <c r="D66" s="53">
        <f t="shared" si="22"/>
        <v>52839</v>
      </c>
      <c r="E66" s="53">
        <v>48342</v>
      </c>
      <c r="F66" s="53">
        <v>48678</v>
      </c>
      <c r="G66" s="53">
        <v>49590</v>
      </c>
      <c r="H66" s="53">
        <v>47367</v>
      </c>
      <c r="I66" s="53">
        <v>35020</v>
      </c>
      <c r="J66" s="53">
        <v>39736</v>
      </c>
      <c r="K66" s="53">
        <v>38812</v>
      </c>
      <c r="L66" s="53">
        <v>42763</v>
      </c>
      <c r="M66" s="53">
        <v>46064</v>
      </c>
      <c r="N66" s="34">
        <f>PeopleSentenced_AllOffences_CourtType514[[#This Row],[2025 '[note 22']]]/PeopleSentenced_AllOffences_CourtType514[[#This Row],[2015]]-1</f>
        <v>-0.15084705144984978</v>
      </c>
      <c r="O66" s="34">
        <f>PeopleSentenced_AllOffences_CourtType514[[#This Row],[2025 '[note 22']]]/PeopleSentenced_AllOffences_CourtType514[[#This Row],[2024]]-1</f>
        <v>7.7192900404555287E-2</v>
      </c>
    </row>
    <row r="67" spans="1:15" ht="12.75" x14ac:dyDescent="0.2">
      <c r="A67" s="15" t="s">
        <v>158</v>
      </c>
      <c r="B67" s="15" t="s">
        <v>150</v>
      </c>
      <c r="C67" s="53">
        <f t="shared" ref="C67:D67" si="23">SUM(C45,C56)</f>
        <v>52229</v>
      </c>
      <c r="D67" s="53">
        <f t="shared" si="23"/>
        <v>44667</v>
      </c>
      <c r="E67" s="53">
        <v>41647</v>
      </c>
      <c r="F67" s="53">
        <v>35796</v>
      </c>
      <c r="G67" s="53">
        <v>34678</v>
      </c>
      <c r="H67" s="53">
        <v>33836</v>
      </c>
      <c r="I67" s="53">
        <v>26722</v>
      </c>
      <c r="J67" s="53">
        <v>28759</v>
      </c>
      <c r="K67" s="53">
        <v>27612</v>
      </c>
      <c r="L67" s="53">
        <v>29861</v>
      </c>
      <c r="M67" s="53">
        <v>33590</v>
      </c>
      <c r="N67" s="34">
        <f>PeopleSentenced_AllOffences_CourtType514[[#This Row],[2025 '[note 22']]]/PeopleSentenced_AllOffences_CourtType514[[#This Row],[2015]]-1</f>
        <v>-0.35687070401501086</v>
      </c>
      <c r="O67" s="34">
        <f>PeopleSentenced_AllOffences_CourtType514[[#This Row],[2025 '[note 22']]]/PeopleSentenced_AllOffences_CourtType514[[#This Row],[2024]]-1</f>
        <v>0.1248786041994574</v>
      </c>
    </row>
    <row r="68" spans="1:15" ht="12.75" x14ac:dyDescent="0.2">
      <c r="A68" s="15" t="s">
        <v>158</v>
      </c>
      <c r="B68" s="15" t="s">
        <v>151</v>
      </c>
      <c r="C68" s="53">
        <f t="shared" ref="C68:D68" si="24">SUM(C46,C57)</f>
        <v>1353</v>
      </c>
      <c r="D68" s="53">
        <f t="shared" si="24"/>
        <v>2122</v>
      </c>
      <c r="E68" s="53">
        <v>910</v>
      </c>
      <c r="F68" s="53">
        <v>761</v>
      </c>
      <c r="G68" s="53">
        <v>654</v>
      </c>
      <c r="H68" s="53">
        <v>568</v>
      </c>
      <c r="I68" s="53">
        <v>423</v>
      </c>
      <c r="J68" s="53">
        <v>456</v>
      </c>
      <c r="K68" s="53">
        <v>469</v>
      </c>
      <c r="L68" s="53">
        <v>600</v>
      </c>
      <c r="M68" s="53">
        <v>681</v>
      </c>
      <c r="N68" s="34">
        <f>PeopleSentenced_AllOffences_CourtType514[[#This Row],[2025 '[note 22']]]/PeopleSentenced_AllOffences_CourtType514[[#This Row],[2015]]-1</f>
        <v>-0.49667405764966743</v>
      </c>
      <c r="O68" s="34">
        <f>PeopleSentenced_AllOffences_CourtType514[[#This Row],[2025 '[note 22']]]/PeopleSentenced_AllOffences_CourtType514[[#This Row],[2024]]-1</f>
        <v>0.13500000000000001</v>
      </c>
    </row>
    <row r="69" spans="1:15" ht="12.75" x14ac:dyDescent="0.2">
      <c r="A69" s="15" t="s">
        <v>158</v>
      </c>
      <c r="B69" s="15" t="s">
        <v>152</v>
      </c>
      <c r="C69" s="53">
        <f t="shared" ref="C69:D69" si="25">SUM(C47,C58)</f>
        <v>35131</v>
      </c>
      <c r="D69" s="53">
        <f t="shared" si="25"/>
        <v>29965</v>
      </c>
      <c r="E69" s="53">
        <v>24976</v>
      </c>
      <c r="F69" s="53">
        <v>20645</v>
      </c>
      <c r="G69" s="53">
        <v>17869</v>
      </c>
      <c r="H69" s="53">
        <v>16512</v>
      </c>
      <c r="I69" s="53">
        <v>11341</v>
      </c>
      <c r="J69" s="53">
        <v>11304</v>
      </c>
      <c r="K69" s="53">
        <v>11103</v>
      </c>
      <c r="L69" s="53">
        <v>12247</v>
      </c>
      <c r="M69" s="53">
        <v>13804</v>
      </c>
      <c r="N69" s="34">
        <f>PeopleSentenced_AllOffences_CourtType514[[#This Row],[2025 '[note 22']]]/PeopleSentenced_AllOffences_CourtType514[[#This Row],[2015]]-1</f>
        <v>-0.60707067831829442</v>
      </c>
      <c r="O69" s="34">
        <f>PeopleSentenced_AllOffences_CourtType514[[#This Row],[2025 '[note 22']]]/PeopleSentenced_AllOffences_CourtType514[[#This Row],[2024]]-1</f>
        <v>0.12713317547154412</v>
      </c>
    </row>
    <row r="70" spans="1:15" ht="12.75" x14ac:dyDescent="0.2">
      <c r="A70" s="15" t="s">
        <v>158</v>
      </c>
      <c r="B70" s="15" t="s">
        <v>153</v>
      </c>
      <c r="C70" s="53">
        <f t="shared" ref="C70:D70" si="26">SUM(C48,C59)</f>
        <v>14896</v>
      </c>
      <c r="D70" s="53">
        <f t="shared" si="26"/>
        <v>9452</v>
      </c>
      <c r="E70" s="53">
        <v>8752</v>
      </c>
      <c r="F70" s="53">
        <v>4175</v>
      </c>
      <c r="G70" s="53">
        <v>4078</v>
      </c>
      <c r="H70" s="53">
        <v>3986</v>
      </c>
      <c r="I70" s="53">
        <v>2946</v>
      </c>
      <c r="J70" s="53">
        <v>3287</v>
      </c>
      <c r="K70" s="53">
        <v>3967</v>
      </c>
      <c r="L70" s="53">
        <v>5503</v>
      </c>
      <c r="M70" s="53">
        <v>7104</v>
      </c>
      <c r="N70" s="34">
        <f>PeopleSentenced_AllOffences_CourtType514[[#This Row],[2025 '[note 22']]]/PeopleSentenced_AllOffences_CourtType514[[#This Row],[2015]]-1</f>
        <v>-0.52309344790547796</v>
      </c>
      <c r="O70" s="34">
        <f>PeopleSentenced_AllOffences_CourtType514[[#This Row],[2025 '[note 22']]]/PeopleSentenced_AllOffences_CourtType514[[#This Row],[2024]]-1</f>
        <v>0.29093221878975095</v>
      </c>
    </row>
    <row r="71" spans="1:15" ht="12.75" x14ac:dyDescent="0.2">
      <c r="A71" s="15" t="s">
        <v>158</v>
      </c>
      <c r="B71" s="15" t="s">
        <v>154</v>
      </c>
      <c r="C71" s="53">
        <f t="shared" ref="C71:D71" si="27">SUM(C49,C60)</f>
        <v>2891</v>
      </c>
      <c r="D71" s="53">
        <f t="shared" si="27"/>
        <v>1917</v>
      </c>
      <c r="E71" s="53">
        <v>1747</v>
      </c>
      <c r="F71" s="53">
        <v>1488</v>
      </c>
      <c r="G71" s="53">
        <v>1373</v>
      </c>
      <c r="H71" s="53">
        <v>1405</v>
      </c>
      <c r="I71" s="53">
        <v>978</v>
      </c>
      <c r="J71" s="53">
        <v>1102</v>
      </c>
      <c r="K71" s="53">
        <v>1326</v>
      </c>
      <c r="L71" s="53">
        <v>1947</v>
      </c>
      <c r="M71" s="53">
        <v>2755</v>
      </c>
      <c r="N71" s="34">
        <f>PeopleSentenced_AllOffences_CourtType514[[#This Row],[2025 '[note 22']]]/PeopleSentenced_AllOffences_CourtType514[[#This Row],[2015]]-1</f>
        <v>-4.7042545831892046E-2</v>
      </c>
      <c r="O71" s="34">
        <f>PeopleSentenced_AllOffences_CourtType514[[#This Row],[2025 '[note 22']]]/PeopleSentenced_AllOffences_CourtType514[[#This Row],[2024]]-1</f>
        <v>0.41499743194658456</v>
      </c>
    </row>
    <row r="72" spans="1:15" ht="12.75" x14ac:dyDescent="0.2">
      <c r="A72" s="15" t="s">
        <v>158</v>
      </c>
      <c r="B72" s="15" t="s">
        <v>155</v>
      </c>
      <c r="C72" s="53">
        <f t="shared" ref="C72:D72" si="28">SUM(C50,C61)</f>
        <v>23</v>
      </c>
      <c r="D72" s="53">
        <f t="shared" si="28"/>
        <v>32</v>
      </c>
      <c r="E72" s="53">
        <v>14</v>
      </c>
      <c r="F72" s="53">
        <v>0</v>
      </c>
      <c r="G72" s="53">
        <v>1</v>
      </c>
      <c r="H72" s="53">
        <v>0</v>
      </c>
      <c r="I72" s="53">
        <v>0</v>
      </c>
      <c r="J72" s="53">
        <v>0</v>
      </c>
      <c r="K72" s="53">
        <v>0</v>
      </c>
      <c r="L72" s="53">
        <v>1</v>
      </c>
      <c r="M72" s="53">
        <v>0</v>
      </c>
      <c r="N72" s="34" t="s">
        <v>77</v>
      </c>
      <c r="O72" s="34" t="s">
        <v>77</v>
      </c>
    </row>
    <row r="73" spans="1:15" ht="12.75" x14ac:dyDescent="0.2">
      <c r="A73" s="167" t="s">
        <v>158</v>
      </c>
      <c r="B73" s="167" t="s">
        <v>156</v>
      </c>
      <c r="C73" s="168">
        <f>SUM(C42*C51,C53*C62)/SUM(C42,C53)</f>
        <v>18.64118799994694</v>
      </c>
      <c r="D73" s="168">
        <f t="shared" ref="D73" si="29">SUM(D42*D51,D53*D62)/SUM(D42,D53)</f>
        <v>19.190255142484784</v>
      </c>
      <c r="E73" s="168">
        <v>19.515023386342378</v>
      </c>
      <c r="F73" s="168">
        <v>20.971538615312852</v>
      </c>
      <c r="G73" s="168">
        <v>21.275162304873476</v>
      </c>
      <c r="H73" s="168">
        <v>21.144037412314884</v>
      </c>
      <c r="I73" s="168">
        <v>19.503346433483987</v>
      </c>
      <c r="J73" s="168">
        <v>24.188025907101512</v>
      </c>
      <c r="K73" s="168">
        <v>22.913345609951008</v>
      </c>
      <c r="L73" s="168">
        <v>22.955048935122491</v>
      </c>
      <c r="M73" s="168">
        <v>21.668517909957277</v>
      </c>
      <c r="N73" s="99">
        <f>PeopleSentenced_AllOffences_CourtType514[[#This Row],[2025 '[note 22']]]/PeopleSentenced_AllOffences_CourtType514[[#This Row],[2015]]-1</f>
        <v>0.16240005250839995</v>
      </c>
      <c r="O73" s="99">
        <f>PeopleSentenced_AllOffences_CourtType514[[#This Row],[2025 '[note 22']]]/PeopleSentenced_AllOffences_CourtType514[[#This Row],[2024]]-1</f>
        <v>-5.604566685095369E-2</v>
      </c>
    </row>
    <row r="74" spans="1:15" ht="12.75" x14ac:dyDescent="0.2">
      <c r="A74" s="169" t="s">
        <v>158</v>
      </c>
      <c r="B74" s="169" t="s">
        <v>157</v>
      </c>
      <c r="C74" s="165">
        <f t="shared" ref="C74:M74" si="30">SUM(C64:C72)</f>
        <v>275891</v>
      </c>
      <c r="D74" s="165">
        <f t="shared" si="30"/>
        <v>256897</v>
      </c>
      <c r="E74" s="165">
        <f t="shared" si="30"/>
        <v>242142</v>
      </c>
      <c r="F74" s="165">
        <f t="shared" si="30"/>
        <v>226868</v>
      </c>
      <c r="G74" s="165">
        <f t="shared" si="30"/>
        <v>209653</v>
      </c>
      <c r="H74" s="165">
        <f t="shared" si="30"/>
        <v>200821</v>
      </c>
      <c r="I74" s="165">
        <f t="shared" si="30"/>
        <v>158428</v>
      </c>
      <c r="J74" s="165">
        <f t="shared" si="30"/>
        <v>176058</v>
      </c>
      <c r="K74" s="165">
        <f t="shared" si="30"/>
        <v>174174</v>
      </c>
      <c r="L74" s="165">
        <f t="shared" si="30"/>
        <v>194900</v>
      </c>
      <c r="M74" s="165">
        <f t="shared" si="30"/>
        <v>219558</v>
      </c>
      <c r="N74" s="103">
        <f>PeopleSentenced_AllOffences_CourtType514[[#This Row],[2025 '[note 22']]]/PeopleSentenced_AllOffences_CourtType514[[#This Row],[2015]]-1</f>
        <v>-0.20418571102355643</v>
      </c>
      <c r="O74" s="103">
        <f>PeopleSentenced_AllOffences_CourtType514[[#This Row],[2025 '[note 22']]]/PeopleSentenced_AllOffences_CourtType514[[#This Row],[2024]]-1</f>
        <v>0.12651616213442796</v>
      </c>
    </row>
    <row r="76" spans="1:15" ht="15.75" x14ac:dyDescent="0.25">
      <c r="A76" s="214" t="s">
        <v>203</v>
      </c>
      <c r="B76" s="215"/>
      <c r="C76" s="215"/>
      <c r="D76" s="216"/>
      <c r="E76" s="216"/>
      <c r="F76" s="216"/>
      <c r="G76" s="216"/>
      <c r="H76" s="216"/>
      <c r="I76" s="216"/>
      <c r="J76" s="216"/>
      <c r="K76" s="216"/>
      <c r="L76" s="216"/>
      <c r="M76" s="216"/>
      <c r="N76" s="179"/>
      <c r="O76" s="179"/>
    </row>
    <row r="77" spans="1:15" ht="38.25" x14ac:dyDescent="0.2">
      <c r="A77" s="52" t="s">
        <v>65</v>
      </c>
      <c r="B77" s="52" t="s">
        <v>144</v>
      </c>
      <c r="C77" s="38" t="s">
        <v>103</v>
      </c>
      <c r="D77" s="38" t="s">
        <v>104</v>
      </c>
      <c r="E77" s="38" t="s">
        <v>105</v>
      </c>
      <c r="F77" s="38" t="s">
        <v>106</v>
      </c>
      <c r="G77" s="38" t="s">
        <v>107</v>
      </c>
      <c r="H77" s="38" t="s">
        <v>108</v>
      </c>
      <c r="I77" s="38" t="s">
        <v>145</v>
      </c>
      <c r="J77" s="38" t="s">
        <v>67</v>
      </c>
      <c r="K77" s="38" t="s">
        <v>68</v>
      </c>
      <c r="L77" s="38" t="s">
        <v>69</v>
      </c>
      <c r="M77" s="38" t="s">
        <v>146</v>
      </c>
      <c r="N77" s="33" t="s">
        <v>109</v>
      </c>
      <c r="O77" s="33" t="s">
        <v>71</v>
      </c>
    </row>
    <row r="78" spans="1:15" ht="12.75" x14ac:dyDescent="0.2">
      <c r="A78" s="15" t="s">
        <v>73</v>
      </c>
      <c r="B78" s="15" t="s">
        <v>147</v>
      </c>
      <c r="C78" s="53">
        <v>224</v>
      </c>
      <c r="D78" s="53">
        <v>227</v>
      </c>
      <c r="E78" s="53">
        <v>207</v>
      </c>
      <c r="F78" s="53">
        <v>135</v>
      </c>
      <c r="G78" s="53">
        <v>73</v>
      </c>
      <c r="H78" s="53">
        <v>68</v>
      </c>
      <c r="I78" s="53">
        <v>30</v>
      </c>
      <c r="J78" s="53">
        <v>31</v>
      </c>
      <c r="K78" s="53">
        <v>29</v>
      </c>
      <c r="L78" s="53">
        <v>35</v>
      </c>
      <c r="M78" s="53">
        <v>30</v>
      </c>
      <c r="N78" s="34">
        <f>PeopleSentenced_AllOffences_CourtType5615[[#This Row],[2025 '[note 22']]]/PeopleSentenced_AllOffences_CourtType5615[[#This Row],[2015]]-1</f>
        <v>-0.8660714285714286</v>
      </c>
      <c r="O78" s="34">
        <f>PeopleSentenced_AllOffences_CourtType5615[[#This Row],[2025 '[note 22']]]/PeopleSentenced_AllOffences_CourtType5615[[#This Row],[2024]]-1</f>
        <v>-0.1428571428571429</v>
      </c>
    </row>
    <row r="79" spans="1:15" ht="12.75" x14ac:dyDescent="0.2">
      <c r="A79" s="15" t="s">
        <v>73</v>
      </c>
      <c r="B79" s="15" t="s">
        <v>148</v>
      </c>
      <c r="C79" s="53">
        <v>0</v>
      </c>
      <c r="D79" s="53">
        <v>1</v>
      </c>
      <c r="E79" s="53">
        <v>0</v>
      </c>
      <c r="F79" s="53">
        <v>1</v>
      </c>
      <c r="G79" s="53">
        <v>0</v>
      </c>
      <c r="H79" s="53">
        <v>0</v>
      </c>
      <c r="I79" s="53">
        <v>0</v>
      </c>
      <c r="J79" s="53">
        <v>0</v>
      </c>
      <c r="K79" s="53">
        <v>0</v>
      </c>
      <c r="L79" s="53">
        <v>0</v>
      </c>
      <c r="M79" s="53">
        <v>0</v>
      </c>
      <c r="N79" s="34" t="s">
        <v>77</v>
      </c>
      <c r="O79" s="34" t="s">
        <v>77</v>
      </c>
    </row>
    <row r="80" spans="1:15" ht="12.75" x14ac:dyDescent="0.2">
      <c r="A80" s="15" t="s">
        <v>73</v>
      </c>
      <c r="B80" s="15" t="s">
        <v>149</v>
      </c>
      <c r="C80" s="53">
        <v>8861</v>
      </c>
      <c r="D80" s="53">
        <v>8392</v>
      </c>
      <c r="E80" s="53">
        <v>7506</v>
      </c>
      <c r="F80" s="53">
        <v>5321</v>
      </c>
      <c r="G80" s="53">
        <v>3954</v>
      </c>
      <c r="H80" s="53">
        <v>2979</v>
      </c>
      <c r="I80" s="53">
        <v>1860</v>
      </c>
      <c r="J80" s="53">
        <v>1778</v>
      </c>
      <c r="K80" s="53">
        <v>1978</v>
      </c>
      <c r="L80" s="53">
        <v>1992</v>
      </c>
      <c r="M80" s="53">
        <v>1800</v>
      </c>
      <c r="N80" s="34">
        <f>PeopleSentenced_AllOffences_CourtType5615[[#This Row],[2025 '[note 22']]]/PeopleSentenced_AllOffences_CourtType5615[[#This Row],[2015]]-1</f>
        <v>-0.79686265658503552</v>
      </c>
      <c r="O80" s="34">
        <f>PeopleSentenced_AllOffences_CourtType5615[[#This Row],[2025 '[note 22']]]/PeopleSentenced_AllOffences_CourtType5615[[#This Row],[2024]]-1</f>
        <v>-9.6385542168674676E-2</v>
      </c>
    </row>
    <row r="81" spans="1:15" ht="12.75" x14ac:dyDescent="0.2">
      <c r="A81" s="15" t="s">
        <v>73</v>
      </c>
      <c r="B81" s="15" t="s">
        <v>150</v>
      </c>
      <c r="C81" s="53">
        <v>1818</v>
      </c>
      <c r="D81" s="53">
        <v>1695</v>
      </c>
      <c r="E81" s="53">
        <v>1862</v>
      </c>
      <c r="F81" s="53">
        <v>1469</v>
      </c>
      <c r="G81" s="53">
        <v>1315</v>
      </c>
      <c r="H81" s="53">
        <v>1225</v>
      </c>
      <c r="I81" s="53">
        <v>972</v>
      </c>
      <c r="J81" s="53">
        <v>1154</v>
      </c>
      <c r="K81" s="53">
        <v>1178</v>
      </c>
      <c r="L81" s="53">
        <v>1034</v>
      </c>
      <c r="M81" s="53">
        <v>941</v>
      </c>
      <c r="N81" s="34">
        <f>PeopleSentenced_AllOffences_CourtType5615[[#This Row],[2025 '[note 22']]]/PeopleSentenced_AllOffences_CourtType5615[[#This Row],[2015]]-1</f>
        <v>-0.48239823982398244</v>
      </c>
      <c r="O81" s="34">
        <f>PeopleSentenced_AllOffences_CourtType5615[[#This Row],[2025 '[note 22']]]/PeopleSentenced_AllOffences_CourtType5615[[#This Row],[2024]]-1</f>
        <v>-8.9941972920696278E-2</v>
      </c>
    </row>
    <row r="82" spans="1:15" ht="12.75" x14ac:dyDescent="0.2">
      <c r="A82" s="15" t="s">
        <v>73</v>
      </c>
      <c r="B82" s="15" t="s">
        <v>151</v>
      </c>
      <c r="C82" s="53">
        <v>456</v>
      </c>
      <c r="D82" s="53">
        <v>394</v>
      </c>
      <c r="E82" s="53">
        <v>288</v>
      </c>
      <c r="F82" s="53">
        <v>211</v>
      </c>
      <c r="G82" s="53">
        <v>180</v>
      </c>
      <c r="H82" s="53">
        <v>138</v>
      </c>
      <c r="I82" s="53">
        <v>64</v>
      </c>
      <c r="J82" s="53">
        <v>81</v>
      </c>
      <c r="K82" s="53">
        <v>84</v>
      </c>
      <c r="L82" s="53">
        <v>82</v>
      </c>
      <c r="M82" s="53">
        <v>81</v>
      </c>
      <c r="N82" s="34">
        <f>PeopleSentenced_AllOffences_CourtType5615[[#This Row],[2025 '[note 22']]]/PeopleSentenced_AllOffences_CourtType5615[[#This Row],[2015]]-1</f>
        <v>-0.82236842105263164</v>
      </c>
      <c r="O82" s="34">
        <f>PeopleSentenced_AllOffences_CourtType5615[[#This Row],[2025 '[note 22']]]/PeopleSentenced_AllOffences_CourtType5615[[#This Row],[2024]]-1</f>
        <v>-1.2195121951219523E-2</v>
      </c>
    </row>
    <row r="83" spans="1:15" ht="12.75" x14ac:dyDescent="0.2">
      <c r="A83" s="15" t="s">
        <v>73</v>
      </c>
      <c r="B83" s="15" t="s">
        <v>152</v>
      </c>
      <c r="C83" s="53">
        <v>2095</v>
      </c>
      <c r="D83" s="53">
        <v>2076</v>
      </c>
      <c r="E83" s="53">
        <v>1893</v>
      </c>
      <c r="F83" s="53">
        <v>1515</v>
      </c>
      <c r="G83" s="53">
        <v>1396</v>
      </c>
      <c r="H83" s="53">
        <v>968</v>
      </c>
      <c r="I83" s="53">
        <v>705</v>
      </c>
      <c r="J83" s="53">
        <v>713</v>
      </c>
      <c r="K83" s="53">
        <v>717</v>
      </c>
      <c r="L83" s="53">
        <v>766</v>
      </c>
      <c r="M83" s="53">
        <v>736</v>
      </c>
      <c r="N83" s="34">
        <f>PeopleSentenced_AllOffences_CourtType5615[[#This Row],[2025 '[note 22']]]/PeopleSentenced_AllOffences_CourtType5615[[#This Row],[2015]]-1</f>
        <v>-0.64868735083532214</v>
      </c>
      <c r="O83" s="34">
        <f>PeopleSentenced_AllOffences_CourtType5615[[#This Row],[2025 '[note 22']]]/PeopleSentenced_AllOffences_CourtType5615[[#This Row],[2024]]-1</f>
        <v>-3.9164490861618773E-2</v>
      </c>
    </row>
    <row r="84" spans="1:15" ht="12.75" x14ac:dyDescent="0.2">
      <c r="A84" s="15" t="s">
        <v>73</v>
      </c>
      <c r="B84" s="15" t="s">
        <v>153</v>
      </c>
      <c r="C84" s="53">
        <v>323</v>
      </c>
      <c r="D84" s="53">
        <v>273</v>
      </c>
      <c r="E84" s="53">
        <v>253</v>
      </c>
      <c r="F84" s="53">
        <v>113</v>
      </c>
      <c r="G84" s="53">
        <v>89</v>
      </c>
      <c r="H84" s="53">
        <v>94</v>
      </c>
      <c r="I84" s="53">
        <v>55</v>
      </c>
      <c r="J84" s="53">
        <v>58</v>
      </c>
      <c r="K84" s="53">
        <v>96</v>
      </c>
      <c r="L84" s="53">
        <v>87</v>
      </c>
      <c r="M84" s="53">
        <v>138</v>
      </c>
      <c r="N84" s="34">
        <f>PeopleSentenced_AllOffences_CourtType5615[[#This Row],[2025 '[note 22']]]/PeopleSentenced_AllOffences_CourtType5615[[#This Row],[2015]]-1</f>
        <v>-0.5727554179566563</v>
      </c>
      <c r="O84" s="34">
        <f>PeopleSentenced_AllOffences_CourtType5615[[#This Row],[2025 '[note 22']]]/PeopleSentenced_AllOffences_CourtType5615[[#This Row],[2024]]-1</f>
        <v>0.5862068965517242</v>
      </c>
    </row>
    <row r="85" spans="1:15" ht="12.75" x14ac:dyDescent="0.2">
      <c r="A85" s="15" t="s">
        <v>73</v>
      </c>
      <c r="B85" s="15" t="s">
        <v>154</v>
      </c>
      <c r="C85" s="53">
        <v>112</v>
      </c>
      <c r="D85" s="53">
        <v>118</v>
      </c>
      <c r="E85" s="53">
        <v>123</v>
      </c>
      <c r="F85" s="53">
        <v>73</v>
      </c>
      <c r="G85" s="53">
        <v>75</v>
      </c>
      <c r="H85" s="53">
        <v>50</v>
      </c>
      <c r="I85" s="53">
        <v>24</v>
      </c>
      <c r="J85" s="53">
        <v>22</v>
      </c>
      <c r="K85" s="53">
        <v>36</v>
      </c>
      <c r="L85" s="53">
        <v>25</v>
      </c>
      <c r="M85" s="53">
        <v>27</v>
      </c>
      <c r="N85" s="34">
        <f>PeopleSentenced_AllOffences_CourtType5615[[#This Row],[2025 '[note 22']]]/PeopleSentenced_AllOffences_CourtType5615[[#This Row],[2015]]-1</f>
        <v>-0.7589285714285714</v>
      </c>
      <c r="O85" s="34">
        <f>PeopleSentenced_AllOffences_CourtType5615[[#This Row],[2025 '[note 22']]]/PeopleSentenced_AllOffences_CourtType5615[[#This Row],[2024]]-1</f>
        <v>8.0000000000000071E-2</v>
      </c>
    </row>
    <row r="86" spans="1:15" ht="12.75" x14ac:dyDescent="0.2">
      <c r="A86" s="15" t="s">
        <v>73</v>
      </c>
      <c r="B86" s="15" t="s">
        <v>155</v>
      </c>
      <c r="C86" s="53">
        <v>0</v>
      </c>
      <c r="D86" s="53">
        <v>0</v>
      </c>
      <c r="E86" s="53">
        <v>0</v>
      </c>
      <c r="F86" s="53">
        <v>0</v>
      </c>
      <c r="G86" s="53">
        <v>0</v>
      </c>
      <c r="H86" s="53">
        <v>0</v>
      </c>
      <c r="I86" s="53">
        <v>0</v>
      </c>
      <c r="J86" s="53">
        <v>0</v>
      </c>
      <c r="K86" s="53">
        <v>0</v>
      </c>
      <c r="L86" s="53">
        <v>0</v>
      </c>
      <c r="M86" s="53">
        <v>0</v>
      </c>
      <c r="N86" s="34" t="s">
        <v>77</v>
      </c>
      <c r="O86" s="34" t="s">
        <v>77</v>
      </c>
    </row>
    <row r="87" spans="1:15" ht="12.75" x14ac:dyDescent="0.2">
      <c r="A87" s="167" t="s">
        <v>73</v>
      </c>
      <c r="B87" s="167" t="s">
        <v>156</v>
      </c>
      <c r="C87" s="54">
        <v>4.3250000000000002</v>
      </c>
      <c r="D87" s="54">
        <v>4.3500000000000005</v>
      </c>
      <c r="E87" s="54">
        <v>4.4961352657004836</v>
      </c>
      <c r="F87" s="54">
        <v>3.9837037037037035</v>
      </c>
      <c r="G87" s="54">
        <v>4.0191780821917806</v>
      </c>
      <c r="H87" s="54">
        <v>4.158823529411765</v>
      </c>
      <c r="I87" s="54">
        <v>3.0366666666666666</v>
      </c>
      <c r="J87" s="54">
        <v>4.1419354838709683</v>
      </c>
      <c r="K87" s="54">
        <v>3.6482758620689655</v>
      </c>
      <c r="L87" s="54">
        <v>3.4257142857142857</v>
      </c>
      <c r="M87" s="54">
        <v>4.7866666666666662</v>
      </c>
      <c r="N87" s="99">
        <f>PeopleSentenced_AllOffences_CourtType5615[[#This Row],[2025 '[note 22']]]/PeopleSentenced_AllOffences_CourtType5615[[#This Row],[2015]]-1</f>
        <v>0.10674373795761061</v>
      </c>
      <c r="O87" s="99">
        <f>PeopleSentenced_AllOffences_CourtType5615[[#This Row],[2025 '[note 22']]]/PeopleSentenced_AllOffences_CourtType5615[[#This Row],[2024]]-1</f>
        <v>0.39727550736725026</v>
      </c>
    </row>
    <row r="88" spans="1:15" ht="12.75" x14ac:dyDescent="0.2">
      <c r="A88" s="169" t="s">
        <v>73</v>
      </c>
      <c r="B88" s="169" t="s">
        <v>157</v>
      </c>
      <c r="C88" s="165">
        <f t="shared" ref="C88:D88" si="31">SUM(C78:C86)</f>
        <v>13889</v>
      </c>
      <c r="D88" s="165">
        <f t="shared" si="31"/>
        <v>13176</v>
      </c>
      <c r="E88" s="165">
        <f t="shared" ref="E88:M88" si="32">SUM(E78:E86)</f>
        <v>12132</v>
      </c>
      <c r="F88" s="165">
        <f t="shared" si="32"/>
        <v>8838</v>
      </c>
      <c r="G88" s="165">
        <f t="shared" si="32"/>
        <v>7082</v>
      </c>
      <c r="H88" s="165">
        <f t="shared" si="32"/>
        <v>5522</v>
      </c>
      <c r="I88" s="165">
        <f t="shared" si="32"/>
        <v>3710</v>
      </c>
      <c r="J88" s="165">
        <f t="shared" si="32"/>
        <v>3837</v>
      </c>
      <c r="K88" s="165">
        <f t="shared" si="32"/>
        <v>4118</v>
      </c>
      <c r="L88" s="165">
        <f t="shared" si="32"/>
        <v>4021</v>
      </c>
      <c r="M88" s="165">
        <f t="shared" si="32"/>
        <v>3753</v>
      </c>
      <c r="N88" s="103">
        <f>PeopleSentenced_AllOffences_CourtType5615[[#This Row],[2025 '[note 22']]]/PeopleSentenced_AllOffences_CourtType5615[[#This Row],[2015]]-1</f>
        <v>-0.72978616171070632</v>
      </c>
      <c r="O88" s="103">
        <f>PeopleSentenced_AllOffences_CourtType5615[[#This Row],[2025 '[note 22']]]/PeopleSentenced_AllOffences_CourtType5615[[#This Row],[2024]]-1</f>
        <v>-6.6650087043024109E-2</v>
      </c>
    </row>
    <row r="89" spans="1:15" ht="12.75" x14ac:dyDescent="0.2">
      <c r="A89" s="15" t="s">
        <v>74</v>
      </c>
      <c r="B89" s="15" t="s">
        <v>147</v>
      </c>
      <c r="C89" s="53">
        <v>15094</v>
      </c>
      <c r="D89" s="53">
        <v>15836</v>
      </c>
      <c r="E89" s="53">
        <v>15004</v>
      </c>
      <c r="F89" s="53">
        <v>13574</v>
      </c>
      <c r="G89" s="53">
        <v>12242</v>
      </c>
      <c r="H89" s="53">
        <v>9694</v>
      </c>
      <c r="I89" s="53">
        <v>8033</v>
      </c>
      <c r="J89" s="53">
        <v>8456</v>
      </c>
      <c r="K89" s="53">
        <v>8163</v>
      </c>
      <c r="L89" s="53">
        <v>8158</v>
      </c>
      <c r="M89" s="53">
        <v>8792</v>
      </c>
      <c r="N89" s="34">
        <f>PeopleSentenced_AllOffences_CourtType5615[[#This Row],[2025 '[note 22']]]/PeopleSentenced_AllOffences_CourtType5615[[#This Row],[2015]]-1</f>
        <v>-0.41751689413011794</v>
      </c>
      <c r="O89" s="34">
        <f>PeopleSentenced_AllOffences_CourtType5615[[#This Row],[2025 '[note 22']]]/PeopleSentenced_AllOffences_CourtType5615[[#This Row],[2024]]-1</f>
        <v>7.7715126256435507E-2</v>
      </c>
    </row>
    <row r="90" spans="1:15" ht="12.75" x14ac:dyDescent="0.2">
      <c r="A90" s="15" t="s">
        <v>74</v>
      </c>
      <c r="B90" s="15" t="s">
        <v>148</v>
      </c>
      <c r="C90" s="53">
        <v>14149</v>
      </c>
      <c r="D90" s="53">
        <v>15759</v>
      </c>
      <c r="E90" s="53">
        <v>16174</v>
      </c>
      <c r="F90" s="53">
        <v>13595</v>
      </c>
      <c r="G90" s="53">
        <v>9535</v>
      </c>
      <c r="H90" s="53">
        <v>7936</v>
      </c>
      <c r="I90" s="53">
        <v>7232</v>
      </c>
      <c r="J90" s="53">
        <v>8597</v>
      </c>
      <c r="K90" s="53">
        <v>7666</v>
      </c>
      <c r="L90" s="53">
        <v>7435</v>
      </c>
      <c r="M90" s="53">
        <v>7703</v>
      </c>
      <c r="N90" s="34">
        <f>PeopleSentenced_AllOffences_CourtType5615[[#This Row],[2025 '[note 22']]]/PeopleSentenced_AllOffences_CourtType5615[[#This Row],[2015]]-1</f>
        <v>-0.45557989963955048</v>
      </c>
      <c r="O90" s="34">
        <f>PeopleSentenced_AllOffences_CourtType5615[[#This Row],[2025 '[note 22']]]/PeopleSentenced_AllOffences_CourtType5615[[#This Row],[2024]]-1</f>
        <v>3.604572965702757E-2</v>
      </c>
    </row>
    <row r="91" spans="1:15" ht="12.75" x14ac:dyDescent="0.2">
      <c r="A91" s="15" t="s">
        <v>74</v>
      </c>
      <c r="B91" s="15" t="s">
        <v>149</v>
      </c>
      <c r="C91" s="53">
        <v>44755</v>
      </c>
      <c r="D91" s="53">
        <v>48221</v>
      </c>
      <c r="E91" s="53">
        <v>43848</v>
      </c>
      <c r="F91" s="53">
        <v>39263</v>
      </c>
      <c r="G91" s="53">
        <v>39143</v>
      </c>
      <c r="H91" s="53">
        <v>33104</v>
      </c>
      <c r="I91" s="53">
        <v>23922</v>
      </c>
      <c r="J91" s="53">
        <v>30012</v>
      </c>
      <c r="K91" s="53">
        <v>28084</v>
      </c>
      <c r="L91" s="53">
        <v>27089</v>
      </c>
      <c r="M91" s="53">
        <v>27811</v>
      </c>
      <c r="N91" s="34">
        <f>PeopleSentenced_AllOffences_CourtType5615[[#This Row],[2025 '[note 22']]]/PeopleSentenced_AllOffences_CourtType5615[[#This Row],[2015]]-1</f>
        <v>-0.37859457043905709</v>
      </c>
      <c r="O91" s="34">
        <f>PeopleSentenced_AllOffences_CourtType5615[[#This Row],[2025 '[note 22']]]/PeopleSentenced_AllOffences_CourtType5615[[#This Row],[2024]]-1</f>
        <v>2.6652884934844412E-2</v>
      </c>
    </row>
    <row r="92" spans="1:15" ht="12.75" x14ac:dyDescent="0.2">
      <c r="A92" s="15" t="s">
        <v>74</v>
      </c>
      <c r="B92" s="15" t="s">
        <v>150</v>
      </c>
      <c r="C92" s="53">
        <v>805136</v>
      </c>
      <c r="D92" s="53">
        <v>847464</v>
      </c>
      <c r="E92" s="53">
        <v>849738</v>
      </c>
      <c r="F92" s="53">
        <v>769462</v>
      </c>
      <c r="G92" s="53">
        <v>785173</v>
      </c>
      <c r="H92" s="53">
        <v>764265</v>
      </c>
      <c r="I92" s="53">
        <v>521808</v>
      </c>
      <c r="J92" s="53">
        <v>691599</v>
      </c>
      <c r="K92" s="53">
        <v>725029</v>
      </c>
      <c r="L92" s="53">
        <v>735254</v>
      </c>
      <c r="M92" s="53">
        <v>756238</v>
      </c>
      <c r="N92" s="34">
        <f>PeopleSentenced_AllOffences_CourtType5615[[#This Row],[2025 '[note 22']]]/PeopleSentenced_AllOffences_CourtType5615[[#This Row],[2015]]-1</f>
        <v>-6.0732596728999777E-2</v>
      </c>
      <c r="O92" s="34">
        <f>PeopleSentenced_AllOffences_CourtType5615[[#This Row],[2025 '[note 22']]]/PeopleSentenced_AllOffences_CourtType5615[[#This Row],[2024]]-1</f>
        <v>2.8539797131331479E-2</v>
      </c>
    </row>
    <row r="93" spans="1:15" ht="12.75" x14ac:dyDescent="0.2">
      <c r="A93" s="15" t="s">
        <v>74</v>
      </c>
      <c r="B93" s="15" t="s">
        <v>151</v>
      </c>
      <c r="C93" s="53">
        <v>3720</v>
      </c>
      <c r="D93" s="53">
        <v>6412</v>
      </c>
      <c r="E93" s="53">
        <v>3232</v>
      </c>
      <c r="F93" s="53">
        <v>4213</v>
      </c>
      <c r="G93" s="53">
        <v>3164</v>
      </c>
      <c r="H93" s="53">
        <v>3229</v>
      </c>
      <c r="I93" s="53">
        <v>1224</v>
      </c>
      <c r="J93" s="53">
        <v>1955</v>
      </c>
      <c r="K93" s="53">
        <v>1733</v>
      </c>
      <c r="L93" s="53">
        <v>2004</v>
      </c>
      <c r="M93" s="53">
        <v>2125</v>
      </c>
      <c r="N93" s="34">
        <f>PeopleSentenced_AllOffences_CourtType5615[[#This Row],[2025 '[note 22']]]/PeopleSentenced_AllOffences_CourtType5615[[#This Row],[2015]]-1</f>
        <v>-0.42876344086021501</v>
      </c>
      <c r="O93" s="34">
        <f>PeopleSentenced_AllOffences_CourtType5615[[#This Row],[2025 '[note 22']]]/PeopleSentenced_AllOffences_CourtType5615[[#This Row],[2024]]-1</f>
        <v>6.0379241516966164E-2</v>
      </c>
    </row>
    <row r="94" spans="1:15" ht="12.75" x14ac:dyDescent="0.2">
      <c r="A94" s="15" t="s">
        <v>74</v>
      </c>
      <c r="B94" s="15" t="s">
        <v>152</v>
      </c>
      <c r="C94" s="53">
        <v>34086</v>
      </c>
      <c r="D94" s="53">
        <v>31581</v>
      </c>
      <c r="E94" s="53">
        <v>26558</v>
      </c>
      <c r="F94" s="53">
        <v>22322</v>
      </c>
      <c r="G94" s="53">
        <v>19754</v>
      </c>
      <c r="H94" s="53">
        <v>17544</v>
      </c>
      <c r="I94" s="53">
        <v>11805</v>
      </c>
      <c r="J94" s="53">
        <v>13094</v>
      </c>
      <c r="K94" s="53">
        <v>11619</v>
      </c>
      <c r="L94" s="53">
        <v>11584</v>
      </c>
      <c r="M94" s="53">
        <v>12046</v>
      </c>
      <c r="N94" s="34">
        <f>PeopleSentenced_AllOffences_CourtType5615[[#This Row],[2025 '[note 22']]]/PeopleSentenced_AllOffences_CourtType5615[[#This Row],[2015]]-1</f>
        <v>-0.64659977703455962</v>
      </c>
      <c r="O94" s="34">
        <f>PeopleSentenced_AllOffences_CourtType5615[[#This Row],[2025 '[note 22']]]/PeopleSentenced_AllOffences_CourtType5615[[#This Row],[2024]]-1</f>
        <v>3.9882596685082872E-2</v>
      </c>
    </row>
    <row r="95" spans="1:15" ht="12.75" x14ac:dyDescent="0.2">
      <c r="A95" s="15" t="s">
        <v>74</v>
      </c>
      <c r="B95" s="15" t="s">
        <v>153</v>
      </c>
      <c r="C95" s="53">
        <v>6334</v>
      </c>
      <c r="D95" s="53">
        <v>4373</v>
      </c>
      <c r="E95" s="53">
        <v>4940</v>
      </c>
      <c r="F95" s="53">
        <v>4685</v>
      </c>
      <c r="G95" s="53">
        <v>4258</v>
      </c>
      <c r="H95" s="53">
        <v>4662</v>
      </c>
      <c r="I95" s="53">
        <v>3325</v>
      </c>
      <c r="J95" s="53">
        <v>4568</v>
      </c>
      <c r="K95" s="53">
        <v>4254</v>
      </c>
      <c r="L95" s="53">
        <v>4767</v>
      </c>
      <c r="M95" s="53">
        <v>6260</v>
      </c>
      <c r="N95" s="34">
        <f>PeopleSentenced_AllOffences_CourtType5615[[#This Row],[2025 '[note 22']]]/PeopleSentenced_AllOffences_CourtType5615[[#This Row],[2015]]-1</f>
        <v>-1.1682980738869642E-2</v>
      </c>
      <c r="O95" s="34">
        <f>PeopleSentenced_AllOffences_CourtType5615[[#This Row],[2025 '[note 22']]]/PeopleSentenced_AllOffences_CourtType5615[[#This Row],[2024]]-1</f>
        <v>0.31319488147681973</v>
      </c>
    </row>
    <row r="96" spans="1:15" ht="12.75" x14ac:dyDescent="0.2">
      <c r="A96" s="15" t="s">
        <v>74</v>
      </c>
      <c r="B96" s="15" t="s">
        <v>154</v>
      </c>
      <c r="C96" s="53">
        <v>3177</v>
      </c>
      <c r="D96" s="53">
        <v>2851</v>
      </c>
      <c r="E96" s="53">
        <v>2681</v>
      </c>
      <c r="F96" s="53">
        <v>2051</v>
      </c>
      <c r="G96" s="53">
        <v>1976</v>
      </c>
      <c r="H96" s="53">
        <v>1795</v>
      </c>
      <c r="I96" s="53">
        <v>1455</v>
      </c>
      <c r="J96" s="53">
        <v>1531</v>
      </c>
      <c r="K96" s="53">
        <v>1591</v>
      </c>
      <c r="L96" s="53">
        <v>1721</v>
      </c>
      <c r="M96" s="53">
        <v>1757</v>
      </c>
      <c r="N96" s="34">
        <f>PeopleSentenced_AllOffences_CourtType5615[[#This Row],[2025 '[note 22']]]/PeopleSentenced_AllOffences_CourtType5615[[#This Row],[2015]]-1</f>
        <v>-0.44696254327982377</v>
      </c>
      <c r="O96" s="34">
        <f>PeopleSentenced_AllOffences_CourtType5615[[#This Row],[2025 '[note 22']]]/PeopleSentenced_AllOffences_CourtType5615[[#This Row],[2024]]-1</f>
        <v>2.0918070889017981E-2</v>
      </c>
    </row>
    <row r="97" spans="1:15" ht="12.75" x14ac:dyDescent="0.2">
      <c r="A97" s="15" t="s">
        <v>74</v>
      </c>
      <c r="B97" s="15" t="s">
        <v>155</v>
      </c>
      <c r="C97" s="53">
        <v>35</v>
      </c>
      <c r="D97" s="53">
        <v>49</v>
      </c>
      <c r="E97" s="53">
        <v>33</v>
      </c>
      <c r="F97" s="53">
        <v>0</v>
      </c>
      <c r="G97" s="53">
        <v>0</v>
      </c>
      <c r="H97" s="53">
        <v>0</v>
      </c>
      <c r="I97" s="53">
        <v>0</v>
      </c>
      <c r="J97" s="53">
        <v>0</v>
      </c>
      <c r="K97" s="53">
        <v>0</v>
      </c>
      <c r="L97" s="53">
        <v>0</v>
      </c>
      <c r="M97" s="53">
        <v>0</v>
      </c>
      <c r="N97" s="34" t="s">
        <v>77</v>
      </c>
      <c r="O97" s="34" t="s">
        <v>77</v>
      </c>
    </row>
    <row r="98" spans="1:15" ht="12.75" x14ac:dyDescent="0.2">
      <c r="A98" s="167" t="s">
        <v>74</v>
      </c>
      <c r="B98" s="167" t="s">
        <v>156</v>
      </c>
      <c r="C98" s="54">
        <v>2.6</v>
      </c>
      <c r="D98" s="54">
        <v>2.5750000000000002</v>
      </c>
      <c r="E98" s="54">
        <v>2.523380431884831</v>
      </c>
      <c r="F98" s="54">
        <v>2.6253573007219688</v>
      </c>
      <c r="G98" s="54">
        <v>2.6000000000000005</v>
      </c>
      <c r="H98" s="54">
        <v>2.6999999999999997</v>
      </c>
      <c r="I98" s="54">
        <v>2.5726876633885225</v>
      </c>
      <c r="J98" s="54">
        <v>2.5999999999999996</v>
      </c>
      <c r="K98" s="54">
        <v>2.55065539630038</v>
      </c>
      <c r="L98" s="54">
        <v>2.3728977690610442</v>
      </c>
      <c r="M98" s="54">
        <v>2.4037079162875341</v>
      </c>
      <c r="N98" s="99">
        <f>PeopleSentenced_AllOffences_CourtType5615[[#This Row],[2025 '[note 22']]]/PeopleSentenced_AllOffences_CourtType5615[[#This Row],[2015]]-1</f>
        <v>-7.5496955274025335E-2</v>
      </c>
      <c r="O98" s="99">
        <f>PeopleSentenced_AllOffences_CourtType5615[[#This Row],[2025 '[note 22']]]/PeopleSentenced_AllOffences_CourtType5615[[#This Row],[2024]]-1</f>
        <v>1.2984186520046181E-2</v>
      </c>
    </row>
    <row r="99" spans="1:15" ht="12.75" x14ac:dyDescent="0.2">
      <c r="A99" s="169" t="s">
        <v>74</v>
      </c>
      <c r="B99" s="169" t="s">
        <v>157</v>
      </c>
      <c r="C99" s="165">
        <f t="shared" ref="C99:D99" si="33">SUM(C89:C97)</f>
        <v>926486</v>
      </c>
      <c r="D99" s="165">
        <f t="shared" si="33"/>
        <v>972546</v>
      </c>
      <c r="E99" s="165">
        <f t="shared" ref="E99:M99" si="34">SUM(E89:E97)</f>
        <v>962208</v>
      </c>
      <c r="F99" s="165">
        <f t="shared" si="34"/>
        <v>869165</v>
      </c>
      <c r="G99" s="165">
        <f t="shared" si="34"/>
        <v>875245</v>
      </c>
      <c r="H99" s="165">
        <f t="shared" si="34"/>
        <v>842229</v>
      </c>
      <c r="I99" s="165">
        <f t="shared" si="34"/>
        <v>578804</v>
      </c>
      <c r="J99" s="165">
        <f t="shared" si="34"/>
        <v>759812</v>
      </c>
      <c r="K99" s="165">
        <f t="shared" si="34"/>
        <v>788139</v>
      </c>
      <c r="L99" s="165">
        <f t="shared" si="34"/>
        <v>798012</v>
      </c>
      <c r="M99" s="165">
        <f t="shared" si="34"/>
        <v>822732</v>
      </c>
      <c r="N99" s="103">
        <f>PeopleSentenced_AllOffences_CourtType5615[[#This Row],[2025 '[note 22']]]/PeopleSentenced_AllOffences_CourtType5615[[#This Row],[2015]]-1</f>
        <v>-0.11198658155654806</v>
      </c>
      <c r="O99" s="103">
        <f>PeopleSentenced_AllOffences_CourtType5615[[#This Row],[2025 '[note 22']]]/PeopleSentenced_AllOffences_CourtType5615[[#This Row],[2024]]-1</f>
        <v>3.097697778980768E-2</v>
      </c>
    </row>
    <row r="100" spans="1:15" ht="12.75" x14ac:dyDescent="0.2">
      <c r="A100" s="15" t="s">
        <v>158</v>
      </c>
      <c r="B100" s="15" t="s">
        <v>147</v>
      </c>
      <c r="C100" s="53">
        <v>15318</v>
      </c>
      <c r="D100" s="53">
        <v>16063</v>
      </c>
      <c r="E100" s="53">
        <v>15211</v>
      </c>
      <c r="F100" s="53">
        <v>13712</v>
      </c>
      <c r="G100" s="53">
        <v>12315</v>
      </c>
      <c r="H100" s="53">
        <v>9763</v>
      </c>
      <c r="I100" s="53">
        <v>8063</v>
      </c>
      <c r="J100" s="53">
        <v>8489</v>
      </c>
      <c r="K100" s="53">
        <v>8194</v>
      </c>
      <c r="L100" s="53">
        <v>8193</v>
      </c>
      <c r="M100" s="53">
        <v>8823</v>
      </c>
      <c r="N100" s="34">
        <f>PeopleSentenced_AllOffences_CourtType5615[[#This Row],[2025 '[note 22']]]/PeopleSentenced_AllOffences_CourtType5615[[#This Row],[2015]]-1</f>
        <v>-0.4240109674892284</v>
      </c>
      <c r="O100" s="34">
        <f>PeopleSentenced_AllOffences_CourtType5615[[#This Row],[2025 '[note 22']]]/PeopleSentenced_AllOffences_CourtType5615[[#This Row],[2024]]-1</f>
        <v>7.6894910289271312E-2</v>
      </c>
    </row>
    <row r="101" spans="1:15" ht="12.75" x14ac:dyDescent="0.2">
      <c r="A101" s="15" t="s">
        <v>158</v>
      </c>
      <c r="B101" s="15" t="s">
        <v>148</v>
      </c>
      <c r="C101" s="53">
        <v>14149</v>
      </c>
      <c r="D101" s="53">
        <v>15760</v>
      </c>
      <c r="E101" s="53">
        <v>16181</v>
      </c>
      <c r="F101" s="53">
        <v>13606</v>
      </c>
      <c r="G101" s="53">
        <v>9541</v>
      </c>
      <c r="H101" s="53">
        <v>7940</v>
      </c>
      <c r="I101" s="53">
        <v>7234</v>
      </c>
      <c r="J101" s="53">
        <v>8602</v>
      </c>
      <c r="K101" s="53">
        <v>7669</v>
      </c>
      <c r="L101" s="53">
        <v>7441</v>
      </c>
      <c r="M101" s="53">
        <v>7704</v>
      </c>
      <c r="N101" s="34">
        <f>PeopleSentenced_AllOffences_CourtType5615[[#This Row],[2025 '[note 22']]]/PeopleSentenced_AllOffences_CourtType5615[[#This Row],[2015]]-1</f>
        <v>-0.45550922326666199</v>
      </c>
      <c r="O101" s="34">
        <f>PeopleSentenced_AllOffences_CourtType5615[[#This Row],[2025 '[note 22']]]/PeopleSentenced_AllOffences_CourtType5615[[#This Row],[2024]]-1</f>
        <v>3.5344711732294032E-2</v>
      </c>
    </row>
    <row r="102" spans="1:15" ht="12.75" x14ac:dyDescent="0.2">
      <c r="A102" s="15" t="s">
        <v>158</v>
      </c>
      <c r="B102" s="15" t="s">
        <v>149</v>
      </c>
      <c r="C102" s="53">
        <v>53616</v>
      </c>
      <c r="D102" s="53">
        <v>56613</v>
      </c>
      <c r="E102" s="53">
        <v>51366</v>
      </c>
      <c r="F102" s="53">
        <v>44613</v>
      </c>
      <c r="G102" s="53">
        <v>43124</v>
      </c>
      <c r="H102" s="53">
        <v>36107</v>
      </c>
      <c r="I102" s="53">
        <v>25788</v>
      </c>
      <c r="J102" s="53">
        <v>31802</v>
      </c>
      <c r="K102" s="53">
        <v>30081</v>
      </c>
      <c r="L102" s="53">
        <v>29117</v>
      </c>
      <c r="M102" s="53">
        <v>29650</v>
      </c>
      <c r="N102" s="34">
        <f>PeopleSentenced_AllOffences_CourtType5615[[#This Row],[2025 '[note 22']]]/PeopleSentenced_AllOffences_CourtType5615[[#This Row],[2015]]-1</f>
        <v>-0.4469934347955834</v>
      </c>
      <c r="O102" s="34">
        <f>PeopleSentenced_AllOffences_CourtType5615[[#This Row],[2025 '[note 22']]]/PeopleSentenced_AllOffences_CourtType5615[[#This Row],[2024]]-1</f>
        <v>1.8305457292990379E-2</v>
      </c>
    </row>
    <row r="103" spans="1:15" ht="12.75" x14ac:dyDescent="0.2">
      <c r="A103" s="15" t="s">
        <v>158</v>
      </c>
      <c r="B103" s="15" t="s">
        <v>150</v>
      </c>
      <c r="C103" s="53">
        <v>806954</v>
      </c>
      <c r="D103" s="53">
        <v>849159</v>
      </c>
      <c r="E103" s="53">
        <v>868238</v>
      </c>
      <c r="F103" s="53">
        <v>859435</v>
      </c>
      <c r="G103" s="53">
        <v>883952</v>
      </c>
      <c r="H103" s="53">
        <v>872777</v>
      </c>
      <c r="I103" s="53">
        <v>546520</v>
      </c>
      <c r="J103" s="53">
        <v>746796</v>
      </c>
      <c r="K103" s="53">
        <v>813398</v>
      </c>
      <c r="L103" s="53">
        <v>861927</v>
      </c>
      <c r="M103" s="53">
        <v>890399</v>
      </c>
      <c r="N103" s="34">
        <f>PeopleSentenced_AllOffences_CourtType5615[[#This Row],[2025 '[note 22']]]/PeopleSentenced_AllOffences_CourtType5615[[#This Row],[2015]]-1</f>
        <v>0.10340738133772187</v>
      </c>
      <c r="O103" s="34">
        <f>PeopleSentenced_AllOffences_CourtType5615[[#This Row],[2025 '[note 22']]]/PeopleSentenced_AllOffences_CourtType5615[[#This Row],[2024]]-1</f>
        <v>3.3032959867830947E-2</v>
      </c>
    </row>
    <row r="104" spans="1:15" ht="12.75" x14ac:dyDescent="0.2">
      <c r="A104" s="15" t="s">
        <v>158</v>
      </c>
      <c r="B104" s="15" t="s">
        <v>151</v>
      </c>
      <c r="C104" s="53">
        <v>4176</v>
      </c>
      <c r="D104" s="53">
        <v>6806</v>
      </c>
      <c r="E104" s="53">
        <v>3547</v>
      </c>
      <c r="F104" s="53">
        <v>4529</v>
      </c>
      <c r="G104" s="53">
        <v>3466</v>
      </c>
      <c r="H104" s="53">
        <v>3481</v>
      </c>
      <c r="I104" s="53">
        <v>1322</v>
      </c>
      <c r="J104" s="53">
        <v>2095</v>
      </c>
      <c r="K104" s="53">
        <v>1874</v>
      </c>
      <c r="L104" s="53">
        <v>2217</v>
      </c>
      <c r="M104" s="53">
        <v>2367</v>
      </c>
      <c r="N104" s="34">
        <f>PeopleSentenced_AllOffences_CourtType5615[[#This Row],[2025 '[note 22']]]/PeopleSentenced_AllOffences_CourtType5615[[#This Row],[2015]]-1</f>
        <v>-0.43318965517241381</v>
      </c>
      <c r="O104" s="34">
        <f>PeopleSentenced_AllOffences_CourtType5615[[#This Row],[2025 '[note 22']]]/PeopleSentenced_AllOffences_CourtType5615[[#This Row],[2024]]-1</f>
        <v>6.7658998646820123E-2</v>
      </c>
    </row>
    <row r="105" spans="1:15" ht="12.75" x14ac:dyDescent="0.2">
      <c r="A105" s="15" t="s">
        <v>158</v>
      </c>
      <c r="B105" s="15" t="s">
        <v>152</v>
      </c>
      <c r="C105" s="53">
        <v>36181</v>
      </c>
      <c r="D105" s="53">
        <v>33657</v>
      </c>
      <c r="E105" s="53">
        <v>28570</v>
      </c>
      <c r="F105" s="53">
        <v>24318</v>
      </c>
      <c r="G105" s="53">
        <v>21552</v>
      </c>
      <c r="H105" s="53">
        <v>19028</v>
      </c>
      <c r="I105" s="53">
        <v>12634</v>
      </c>
      <c r="J105" s="53">
        <v>14121</v>
      </c>
      <c r="K105" s="53">
        <v>12938</v>
      </c>
      <c r="L105" s="53">
        <v>12867</v>
      </c>
      <c r="M105" s="53">
        <v>13448</v>
      </c>
      <c r="N105" s="34">
        <f>PeopleSentenced_AllOffences_CourtType5615[[#This Row],[2025 '[note 22']]]/PeopleSentenced_AllOffences_CourtType5615[[#This Row],[2015]]-1</f>
        <v>-0.62831320306238081</v>
      </c>
      <c r="O105" s="34">
        <f>PeopleSentenced_AllOffences_CourtType5615[[#This Row],[2025 '[note 22']]]/PeopleSentenced_AllOffences_CourtType5615[[#This Row],[2024]]-1</f>
        <v>4.5154270614750969E-2</v>
      </c>
    </row>
    <row r="106" spans="1:15" ht="12.75" x14ac:dyDescent="0.2">
      <c r="A106" s="15" t="s">
        <v>158</v>
      </c>
      <c r="B106" s="15" t="s">
        <v>153</v>
      </c>
      <c r="C106" s="53">
        <v>6657</v>
      </c>
      <c r="D106" s="53">
        <v>4646</v>
      </c>
      <c r="E106" s="53">
        <v>5227</v>
      </c>
      <c r="F106" s="53">
        <v>4902</v>
      </c>
      <c r="G106" s="53">
        <v>4453</v>
      </c>
      <c r="H106" s="53">
        <v>4897</v>
      </c>
      <c r="I106" s="53">
        <v>3435</v>
      </c>
      <c r="J106" s="53">
        <v>4936</v>
      </c>
      <c r="K106" s="53">
        <v>4559</v>
      </c>
      <c r="L106" s="53">
        <v>5190</v>
      </c>
      <c r="M106" s="53">
        <v>6815</v>
      </c>
      <c r="N106" s="34">
        <f>PeopleSentenced_AllOffences_CourtType5615[[#This Row],[2025 '[note 22']]]/PeopleSentenced_AllOffences_CourtType5615[[#This Row],[2015]]-1</f>
        <v>2.3734414901607437E-2</v>
      </c>
      <c r="O106" s="34">
        <f>PeopleSentenced_AllOffences_CourtType5615[[#This Row],[2025 '[note 22']]]/PeopleSentenced_AllOffences_CourtType5615[[#This Row],[2024]]-1</f>
        <v>0.31310211946050104</v>
      </c>
    </row>
    <row r="107" spans="1:15" ht="12.75" x14ac:dyDescent="0.2">
      <c r="A107" s="15" t="s">
        <v>158</v>
      </c>
      <c r="B107" s="15" t="s">
        <v>154</v>
      </c>
      <c r="C107" s="53">
        <v>3289</v>
      </c>
      <c r="D107" s="53">
        <v>2969</v>
      </c>
      <c r="E107" s="53">
        <v>2823</v>
      </c>
      <c r="F107" s="53">
        <v>2231</v>
      </c>
      <c r="G107" s="53">
        <v>2114</v>
      </c>
      <c r="H107" s="53">
        <v>1878</v>
      </c>
      <c r="I107" s="53">
        <v>1490</v>
      </c>
      <c r="J107" s="53">
        <v>1594</v>
      </c>
      <c r="K107" s="53">
        <v>1748</v>
      </c>
      <c r="L107" s="53">
        <v>1861</v>
      </c>
      <c r="M107" s="53">
        <v>1846</v>
      </c>
      <c r="N107" s="34">
        <f>PeopleSentenced_AllOffences_CourtType5615[[#This Row],[2025 '[note 22']]]/PeopleSentenced_AllOffences_CourtType5615[[#This Row],[2015]]-1</f>
        <v>-0.43873517786561267</v>
      </c>
      <c r="O107" s="34">
        <f>PeopleSentenced_AllOffences_CourtType5615[[#This Row],[2025 '[note 22']]]/PeopleSentenced_AllOffences_CourtType5615[[#This Row],[2024]]-1</f>
        <v>-8.0601826974744384E-3</v>
      </c>
    </row>
    <row r="108" spans="1:15" ht="12.75" x14ac:dyDescent="0.2">
      <c r="A108" s="15" t="s">
        <v>158</v>
      </c>
      <c r="B108" s="15" t="s">
        <v>155</v>
      </c>
      <c r="C108" s="53">
        <v>35</v>
      </c>
      <c r="D108" s="53">
        <v>49</v>
      </c>
      <c r="E108" s="53">
        <v>33</v>
      </c>
      <c r="F108" s="53">
        <v>0</v>
      </c>
      <c r="G108" s="53">
        <v>0</v>
      </c>
      <c r="H108" s="53">
        <v>0</v>
      </c>
      <c r="I108" s="53">
        <v>0</v>
      </c>
      <c r="J108" s="53">
        <v>0</v>
      </c>
      <c r="K108" s="53">
        <v>0</v>
      </c>
      <c r="L108" s="53">
        <v>0</v>
      </c>
      <c r="M108" s="53">
        <v>0</v>
      </c>
      <c r="N108" s="34" t="s">
        <v>77</v>
      </c>
      <c r="O108" s="34" t="s">
        <v>77</v>
      </c>
    </row>
    <row r="109" spans="1:15" ht="12.75" x14ac:dyDescent="0.2">
      <c r="A109" s="167" t="s">
        <v>158</v>
      </c>
      <c r="B109" s="167" t="s">
        <v>156</v>
      </c>
      <c r="C109" s="168">
        <v>2.6252252252252255</v>
      </c>
      <c r="D109" s="168">
        <v>2.600084044076449</v>
      </c>
      <c r="E109" s="168">
        <v>2.5978107948195386</v>
      </c>
      <c r="F109" s="168">
        <v>2.6517794632438743</v>
      </c>
      <c r="G109" s="168">
        <v>2.6</v>
      </c>
      <c r="H109" s="168">
        <v>2.7256068831301854</v>
      </c>
      <c r="I109" s="168">
        <v>2.5726528587374431</v>
      </c>
      <c r="J109" s="168">
        <v>2.6</v>
      </c>
      <c r="K109" s="168">
        <v>2.5506346106907496</v>
      </c>
      <c r="L109" s="168">
        <v>2.3729403149029658</v>
      </c>
      <c r="M109" s="168">
        <v>2.4273149722316667</v>
      </c>
      <c r="N109" s="99">
        <f>PeopleSentenced_AllOffences_CourtType5615[[#This Row],[2025 '[note 22']]]/PeopleSentenced_AllOffences_CourtType5615[[#This Row],[2015]]-1</f>
        <v>-7.5387913803311668E-2</v>
      </c>
      <c r="O109" s="99">
        <f>PeopleSentenced_AllOffences_CourtType5615[[#This Row],[2025 '[note 22']]]/PeopleSentenced_AllOffences_CourtType5615[[#This Row],[2024]]-1</f>
        <v>2.291446480436421E-2</v>
      </c>
    </row>
    <row r="110" spans="1:15" ht="12.75" x14ac:dyDescent="0.2">
      <c r="A110" s="169" t="s">
        <v>158</v>
      </c>
      <c r="B110" s="169" t="s">
        <v>157</v>
      </c>
      <c r="C110" s="165">
        <f t="shared" ref="C110:D110" si="35">SUM(C100:C108)</f>
        <v>940375</v>
      </c>
      <c r="D110" s="165">
        <f t="shared" si="35"/>
        <v>985722</v>
      </c>
      <c r="E110" s="165">
        <f t="shared" ref="E110:M110" si="36">SUM(E100:E108)</f>
        <v>991196</v>
      </c>
      <c r="F110" s="165">
        <f t="shared" si="36"/>
        <v>967346</v>
      </c>
      <c r="G110" s="165">
        <f t="shared" si="36"/>
        <v>980517</v>
      </c>
      <c r="H110" s="165">
        <f t="shared" si="36"/>
        <v>955871</v>
      </c>
      <c r="I110" s="165">
        <f t="shared" si="36"/>
        <v>606486</v>
      </c>
      <c r="J110" s="165">
        <f t="shared" si="36"/>
        <v>818435</v>
      </c>
      <c r="K110" s="165">
        <f t="shared" si="36"/>
        <v>880461</v>
      </c>
      <c r="L110" s="165">
        <f t="shared" si="36"/>
        <v>928813</v>
      </c>
      <c r="M110" s="165">
        <f t="shared" si="36"/>
        <v>961052</v>
      </c>
      <c r="N110" s="103">
        <f>PeopleSentenced_AllOffences_CourtType5615[[#This Row],[2025 '[note 22']]]/PeopleSentenced_AllOffences_CourtType5615[[#This Row],[2015]]-1</f>
        <v>2.1988036687491608E-2</v>
      </c>
      <c r="O110" s="103">
        <f>PeopleSentenced_AllOffences_CourtType5615[[#This Row],[2025 '[note 22']]]/PeopleSentenced_AllOffences_CourtType5615[[#This Row],[2024]]-1</f>
        <v>3.4709893164716732E-2</v>
      </c>
    </row>
  </sheetData>
  <phoneticPr fontId="43" type="noConversion"/>
  <pageMargins left="0.70000000000000007" right="0.70000000000000007" top="0.75" bottom="0.75" header="0.30000000000000004" footer="0.30000000000000004"/>
  <pageSetup paperSize="0" fitToWidth="0" fitToHeight="0" orientation="portrait" horizontalDpi="0" verticalDpi="0" copies="0"/>
  <ignoredErrors>
    <ignoredError sqref="N7:O7 N14:O14 N25:O25 N36:O36 N43:O43 N50:O50 N61:O61 N72:O72 N78:O87 N89:O98 N100:O109" calculatedColumn="1"/>
    <ignoredError sqref="N88:O88 N99:O99 N110:O110" formulaRange="1" calculatedColumn="1"/>
    <ignoredError sqref="C88:M88 C99:M99 E38:O38 C27:O27 C16:O16 E74:M74 D63:O63 C52:O52 C110:M110" formulaRange="1"/>
  </ignoredErrors>
  <tableParts count="3">
    <tablePart r:id="rId1"/>
    <tablePart r:id="rId2"/>
    <tablePart r:id="rId3"/>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Q24"/>
  <sheetViews>
    <sheetView workbookViewId="0"/>
  </sheetViews>
  <sheetFormatPr defaultColWidth="10.42578125" defaultRowHeight="15" customHeight="1" x14ac:dyDescent="0.2"/>
  <cols>
    <col min="1" max="1" width="30.28515625" style="57" customWidth="1"/>
    <col min="2" max="2" width="37.7109375" style="57" bestFit="1" customWidth="1"/>
    <col min="3" max="13" width="8.7109375" style="67" customWidth="1"/>
    <col min="14" max="15" width="11.7109375" style="67" customWidth="1"/>
    <col min="16" max="16" width="10.42578125" style="57" customWidth="1"/>
    <col min="17" max="16384" width="10.42578125" style="57"/>
  </cols>
  <sheetData>
    <row r="1" spans="1:17" ht="16.5" customHeight="1" x14ac:dyDescent="0.2">
      <c r="A1" s="37" t="s">
        <v>194</v>
      </c>
      <c r="B1" s="56"/>
      <c r="C1" s="29"/>
      <c r="D1" s="29"/>
      <c r="E1" s="29"/>
      <c r="F1" s="29"/>
      <c r="G1" s="29"/>
      <c r="H1" s="29"/>
      <c r="I1" s="29"/>
      <c r="J1" s="29"/>
      <c r="K1" s="29"/>
      <c r="L1" s="29"/>
      <c r="M1" s="29"/>
      <c r="N1" s="29"/>
      <c r="O1" s="29"/>
    </row>
    <row r="2" spans="1:17" ht="16.5" customHeight="1" x14ac:dyDescent="0.2">
      <c r="A2" s="51" t="s">
        <v>116</v>
      </c>
      <c r="B2" s="56"/>
      <c r="C2" s="29"/>
      <c r="D2" s="29"/>
      <c r="E2" s="29"/>
      <c r="F2" s="29"/>
      <c r="G2" s="29"/>
      <c r="H2" s="29"/>
      <c r="I2" s="29"/>
      <c r="J2" s="29"/>
      <c r="K2" s="29"/>
      <c r="L2" s="29"/>
      <c r="M2" s="29"/>
      <c r="N2" s="29"/>
      <c r="O2" s="29"/>
    </row>
    <row r="3" spans="1:17" ht="15" customHeight="1" x14ac:dyDescent="0.2">
      <c r="A3" s="58" t="s">
        <v>159</v>
      </c>
      <c r="B3" s="56"/>
      <c r="C3" s="59"/>
      <c r="D3" s="59"/>
      <c r="E3" s="59"/>
      <c r="F3" s="59"/>
      <c r="G3" s="59"/>
      <c r="H3" s="59"/>
      <c r="I3" s="59"/>
      <c r="J3" s="59"/>
      <c r="K3" s="59"/>
      <c r="L3" s="59"/>
      <c r="M3" s="60"/>
      <c r="N3" s="86"/>
      <c r="O3" s="86"/>
    </row>
    <row r="4" spans="1:17" s="61" customFormat="1" ht="39" customHeight="1" x14ac:dyDescent="0.2">
      <c r="A4" s="205" t="s">
        <v>65</v>
      </c>
      <c r="B4" s="206" t="s">
        <v>160</v>
      </c>
      <c r="C4" s="207" t="s">
        <v>113</v>
      </c>
      <c r="D4" s="207" t="s">
        <v>103</v>
      </c>
      <c r="E4" s="207" t="s">
        <v>104</v>
      </c>
      <c r="F4" s="207" t="s">
        <v>105</v>
      </c>
      <c r="G4" s="207" t="s">
        <v>106</v>
      </c>
      <c r="H4" s="207" t="s">
        <v>107</v>
      </c>
      <c r="I4" s="207" t="s">
        <v>108</v>
      </c>
      <c r="J4" s="207" t="s">
        <v>66</v>
      </c>
      <c r="K4" s="207" t="s">
        <v>67</v>
      </c>
      <c r="L4" s="207" t="s">
        <v>68</v>
      </c>
      <c r="M4" s="207" t="s">
        <v>69</v>
      </c>
      <c r="N4" s="208" t="s">
        <v>188</v>
      </c>
      <c r="O4" s="208" t="s">
        <v>189</v>
      </c>
    </row>
    <row r="5" spans="1:17" ht="15" customHeight="1" x14ac:dyDescent="0.2">
      <c r="A5" s="176" t="s">
        <v>73</v>
      </c>
      <c r="B5" s="41" t="s">
        <v>161</v>
      </c>
      <c r="C5" s="115">
        <v>42.916372112573796</v>
      </c>
      <c r="D5" s="115">
        <v>42.595799476044583</v>
      </c>
      <c r="E5" s="115">
        <v>42.229412378666112</v>
      </c>
      <c r="F5" s="115">
        <v>40.944175192963563</v>
      </c>
      <c r="G5" s="115">
        <v>38.410875920121157</v>
      </c>
      <c r="H5" s="115">
        <v>37.775700140240531</v>
      </c>
      <c r="I5" s="115">
        <v>34.206330031408555</v>
      </c>
      <c r="J5" s="115">
        <v>31.213184609600201</v>
      </c>
      <c r="K5" s="115">
        <v>32.161712591306866</v>
      </c>
      <c r="L5" s="115">
        <v>32.485500663825029</v>
      </c>
      <c r="M5" s="115">
        <v>31.750619322873657</v>
      </c>
      <c r="N5" s="115">
        <f>ProvenReoffending_AgeGroup7[[#This Row],[2024]]-ProvenReoffending_AgeGroup7[[#This Row],[2014]]</f>
        <v>-11.165752789700139</v>
      </c>
      <c r="O5" s="115">
        <f>ProvenReoffending_AgeGroup7[[#This Row],[2024]]-ProvenReoffending_AgeGroup7[[#This Row],[2023]]</f>
        <v>-0.7348813409513717</v>
      </c>
      <c r="P5" s="62"/>
      <c r="Q5" s="62"/>
    </row>
    <row r="6" spans="1:17" ht="15" customHeight="1" x14ac:dyDescent="0.2">
      <c r="A6" s="114" t="s">
        <v>73</v>
      </c>
      <c r="B6" s="39" t="s">
        <v>162</v>
      </c>
      <c r="C6" s="116">
        <v>3.4111388122161874</v>
      </c>
      <c r="D6" s="116">
        <v>3.6129990618159074</v>
      </c>
      <c r="E6" s="116">
        <v>3.7857760751359368</v>
      </c>
      <c r="F6" s="116">
        <v>3.9157533245652489</v>
      </c>
      <c r="G6" s="116">
        <v>4.0473134054648821</v>
      </c>
      <c r="H6" s="116">
        <v>3.9125885926425918</v>
      </c>
      <c r="I6" s="116">
        <v>3.6488204548665064</v>
      </c>
      <c r="J6" s="116">
        <v>3.5404537241517766</v>
      </c>
      <c r="K6" s="116">
        <v>4.0697099167978417</v>
      </c>
      <c r="L6" s="116">
        <v>4.344590234459023</v>
      </c>
      <c r="M6" s="116">
        <v>4.4412657130472502</v>
      </c>
      <c r="N6" s="34">
        <f>ProvenReoffending_AgeGroup7[[#This Row],[2024]]/ProvenReoffending_AgeGroup7[[#This Row],[2014]]-1</f>
        <v>0.30198914718507108</v>
      </c>
      <c r="O6" s="34">
        <f>ProvenReoffending_AgeGroup7[[#This Row],[2024]]/ProvenReoffending_AgeGroup7[[#This Row],[2023]]-1</f>
        <v>2.225192098013018E-2</v>
      </c>
    </row>
    <row r="7" spans="1:17" ht="15" customHeight="1" x14ac:dyDescent="0.2">
      <c r="A7" s="114" t="s">
        <v>73</v>
      </c>
      <c r="B7" s="39" t="s">
        <v>163</v>
      </c>
      <c r="C7" s="117">
        <v>76621</v>
      </c>
      <c r="D7" s="117">
        <v>69319</v>
      </c>
      <c r="E7" s="117">
        <v>61269</v>
      </c>
      <c r="F7" s="117">
        <v>53591</v>
      </c>
      <c r="G7" s="117">
        <v>44140</v>
      </c>
      <c r="H7" s="117">
        <v>34779</v>
      </c>
      <c r="I7" s="117">
        <v>25830</v>
      </c>
      <c r="J7" s="117">
        <v>17635</v>
      </c>
      <c r="K7" s="117">
        <v>18098</v>
      </c>
      <c r="L7" s="117">
        <v>20198</v>
      </c>
      <c r="M7" s="117">
        <v>20492</v>
      </c>
      <c r="N7" s="34">
        <f>ProvenReoffending_AgeGroup7[[#This Row],[2024]]/ProvenReoffending_AgeGroup7[[#This Row],[2014]]-1</f>
        <v>-0.73255373853121208</v>
      </c>
      <c r="O7" s="34">
        <f>ProvenReoffending_AgeGroup7[[#This Row],[2024]]/ProvenReoffending_AgeGroup7[[#This Row],[2023]]-1</f>
        <v>1.4555896623428044E-2</v>
      </c>
    </row>
    <row r="8" spans="1:17" ht="15" customHeight="1" x14ac:dyDescent="0.2">
      <c r="A8" s="114" t="s">
        <v>73</v>
      </c>
      <c r="B8" s="39" t="s">
        <v>164</v>
      </c>
      <c r="C8" s="117">
        <v>22462</v>
      </c>
      <c r="D8" s="117">
        <v>19186</v>
      </c>
      <c r="E8" s="117">
        <v>16184</v>
      </c>
      <c r="F8" s="117">
        <v>13686</v>
      </c>
      <c r="G8" s="117">
        <v>10906</v>
      </c>
      <c r="H8" s="117">
        <v>8889</v>
      </c>
      <c r="I8" s="117">
        <v>7079</v>
      </c>
      <c r="J8" s="117">
        <v>4981</v>
      </c>
      <c r="K8" s="117">
        <v>4447</v>
      </c>
      <c r="L8" s="117">
        <v>4649</v>
      </c>
      <c r="M8" s="117">
        <v>4614</v>
      </c>
      <c r="N8" s="63">
        <f>ProvenReoffending_AgeGroup7[[#This Row],[2024]]/ProvenReoffending_AgeGroup7[[#This Row],[2014]]-1</f>
        <v>-0.79458641260796015</v>
      </c>
      <c r="O8" s="63">
        <f>ProvenReoffending_AgeGroup7[[#This Row],[2024]]/ProvenReoffending_AgeGroup7[[#This Row],[2023]]-1</f>
        <v>-7.5285007528500536E-3</v>
      </c>
    </row>
    <row r="9" spans="1:17" ht="15" customHeight="1" x14ac:dyDescent="0.2">
      <c r="A9" s="120" t="s">
        <v>73</v>
      </c>
      <c r="B9" s="121" t="s">
        <v>165</v>
      </c>
      <c r="C9" s="122">
        <v>52339</v>
      </c>
      <c r="D9" s="122">
        <v>45042</v>
      </c>
      <c r="E9" s="122">
        <v>38324</v>
      </c>
      <c r="F9" s="122">
        <v>33426</v>
      </c>
      <c r="G9" s="122">
        <v>28393</v>
      </c>
      <c r="H9" s="122">
        <v>23531</v>
      </c>
      <c r="I9" s="122">
        <v>20695</v>
      </c>
      <c r="J9" s="122">
        <v>15958</v>
      </c>
      <c r="K9" s="122">
        <v>13827</v>
      </c>
      <c r="L9" s="122">
        <v>14311</v>
      </c>
      <c r="M9" s="122">
        <v>14532</v>
      </c>
      <c r="N9" s="123">
        <f>ProvenReoffending_AgeGroup7[[#This Row],[2024]]/ProvenReoffending_AgeGroup7[[#This Row],[2014]]-1</f>
        <v>-0.72234853550889389</v>
      </c>
      <c r="O9" s="123">
        <f>ProvenReoffending_AgeGroup7[[#This Row],[2024]]/ProvenReoffending_AgeGroup7[[#This Row],[2023]]-1</f>
        <v>1.544266648032977E-2</v>
      </c>
    </row>
    <row r="10" spans="1:17" ht="15" customHeight="1" x14ac:dyDescent="0.2">
      <c r="A10" s="174" t="s">
        <v>74</v>
      </c>
      <c r="B10" s="175" t="s">
        <v>161</v>
      </c>
      <c r="C10" s="115">
        <v>30.005960238263267</v>
      </c>
      <c r="D10" s="115">
        <v>28.893041327601406</v>
      </c>
      <c r="E10" s="115">
        <v>28.490522470219073</v>
      </c>
      <c r="F10" s="115">
        <v>28.508588233429702</v>
      </c>
      <c r="G10" s="115">
        <v>28.51701497277902</v>
      </c>
      <c r="H10" s="115">
        <v>27.421382316280866</v>
      </c>
      <c r="I10" s="115">
        <v>25.067483520481989</v>
      </c>
      <c r="J10" s="115">
        <v>23.982871602792883</v>
      </c>
      <c r="K10" s="115">
        <v>24.900167988830162</v>
      </c>
      <c r="L10" s="115">
        <v>26.007486551154312</v>
      </c>
      <c r="M10" s="115">
        <v>28.027864050703229</v>
      </c>
      <c r="N10" s="115">
        <f>ProvenReoffending_AgeGroup7[[#This Row],[2024]]-ProvenReoffending_AgeGroup7[[#This Row],[2014]]</f>
        <v>-1.9780961875600376</v>
      </c>
      <c r="O10" s="115">
        <f>ProvenReoffending_AgeGroup7[[#This Row],[2024]]-ProvenReoffending_AgeGroup7[[#This Row],[2023]]</f>
        <v>2.0203774995489177</v>
      </c>
    </row>
    <row r="11" spans="1:17" ht="15" customHeight="1" x14ac:dyDescent="0.2">
      <c r="A11" s="114" t="s">
        <v>74</v>
      </c>
      <c r="B11" s="39" t="s">
        <v>162</v>
      </c>
      <c r="C11" s="116">
        <v>3.5787960029246895</v>
      </c>
      <c r="D11" s="116">
        <v>3.6773037197056642</v>
      </c>
      <c r="E11" s="116">
        <v>3.7843419614880855</v>
      </c>
      <c r="F11" s="116">
        <v>4.0188048441532658</v>
      </c>
      <c r="G11" s="116">
        <v>4.0375816851283037</v>
      </c>
      <c r="H11" s="116">
        <v>3.9866915014765776</v>
      </c>
      <c r="I11" s="116">
        <v>3.726966873706004</v>
      </c>
      <c r="J11" s="116">
        <v>3.5885018980672911</v>
      </c>
      <c r="K11" s="116">
        <v>3.6677130271884968</v>
      </c>
      <c r="L11" s="116">
        <v>3.9979402806211612</v>
      </c>
      <c r="M11" s="116">
        <v>4.7461570513181455</v>
      </c>
      <c r="N11" s="34">
        <f>ProvenReoffending_AgeGroup7[[#This Row],[2024]]/ProvenReoffending_AgeGroup7[[#This Row],[2014]]-1</f>
        <v>0.32618820615633215</v>
      </c>
      <c r="O11" s="34">
        <f>ProvenReoffending_AgeGroup7[[#This Row],[2024]]/ProvenReoffending_AgeGroup7[[#This Row],[2023]]-1</f>
        <v>0.1871505620841174</v>
      </c>
    </row>
    <row r="12" spans="1:17" ht="15" customHeight="1" x14ac:dyDescent="0.2">
      <c r="A12" s="114" t="s">
        <v>74</v>
      </c>
      <c r="B12" s="39" t="s">
        <v>163</v>
      </c>
      <c r="C12" s="117">
        <v>587352</v>
      </c>
      <c r="D12" s="117">
        <v>544719</v>
      </c>
      <c r="E12" s="117">
        <v>522962</v>
      </c>
      <c r="F12" s="117">
        <v>506068</v>
      </c>
      <c r="G12" s="117">
        <v>464011</v>
      </c>
      <c r="H12" s="117">
        <v>413093</v>
      </c>
      <c r="I12" s="117">
        <v>331223</v>
      </c>
      <c r="J12" s="117">
        <v>248615</v>
      </c>
      <c r="K12" s="117">
        <v>289764</v>
      </c>
      <c r="L12" s="117">
        <v>320267</v>
      </c>
      <c r="M12" s="117">
        <v>421454</v>
      </c>
      <c r="N12" s="34">
        <f>ProvenReoffending_AgeGroup7[[#This Row],[2024]]/ProvenReoffending_AgeGroup7[[#This Row],[2014]]-1</f>
        <v>-0.2824507280131846</v>
      </c>
      <c r="O12" s="34">
        <f>ProvenReoffending_AgeGroup7[[#This Row],[2024]]/ProvenReoffending_AgeGroup7[[#This Row],[2023]]-1</f>
        <v>0.31594575775837042</v>
      </c>
      <c r="P12" s="64"/>
    </row>
    <row r="13" spans="1:17" ht="15" customHeight="1" x14ac:dyDescent="0.2">
      <c r="A13" s="114" t="s">
        <v>74</v>
      </c>
      <c r="B13" s="39" t="s">
        <v>164</v>
      </c>
      <c r="C13" s="117">
        <v>164120</v>
      </c>
      <c r="D13" s="117">
        <v>148130</v>
      </c>
      <c r="E13" s="117">
        <v>138191</v>
      </c>
      <c r="F13" s="117">
        <v>125925</v>
      </c>
      <c r="G13" s="117">
        <v>114923</v>
      </c>
      <c r="H13" s="117">
        <v>103618</v>
      </c>
      <c r="I13" s="117">
        <v>88872</v>
      </c>
      <c r="J13" s="117">
        <v>69281</v>
      </c>
      <c r="K13" s="117">
        <v>79004</v>
      </c>
      <c r="L13" s="117">
        <v>80108</v>
      </c>
      <c r="M13" s="117">
        <v>88799</v>
      </c>
      <c r="N13" s="63">
        <f>ProvenReoffending_AgeGroup7[[#This Row],[2024]]/ProvenReoffending_AgeGroup7[[#This Row],[2014]]-1</f>
        <v>-0.45893858152571287</v>
      </c>
      <c r="O13" s="63">
        <f>ProvenReoffending_AgeGroup7[[#This Row],[2024]]/ProvenReoffending_AgeGroup7[[#This Row],[2023]]-1</f>
        <v>0.10849103709991503</v>
      </c>
    </row>
    <row r="14" spans="1:17" ht="15" customHeight="1" x14ac:dyDescent="0.2">
      <c r="A14" s="120" t="s">
        <v>74</v>
      </c>
      <c r="B14" s="121" t="s">
        <v>165</v>
      </c>
      <c r="C14" s="122">
        <v>546958</v>
      </c>
      <c r="D14" s="122">
        <v>512684</v>
      </c>
      <c r="E14" s="122">
        <v>485042</v>
      </c>
      <c r="F14" s="122">
        <v>441709</v>
      </c>
      <c r="G14" s="122">
        <v>402998</v>
      </c>
      <c r="H14" s="122">
        <v>377873</v>
      </c>
      <c r="I14" s="122">
        <v>354531</v>
      </c>
      <c r="J14" s="122">
        <v>288877</v>
      </c>
      <c r="K14" s="122">
        <v>317283</v>
      </c>
      <c r="L14" s="122">
        <v>308019</v>
      </c>
      <c r="M14" s="122">
        <v>316824</v>
      </c>
      <c r="N14" s="123">
        <f>ProvenReoffending_AgeGroup7[[#This Row],[2024]]/ProvenReoffending_AgeGroup7[[#This Row],[2014]]-1</f>
        <v>-0.42075259891984396</v>
      </c>
      <c r="O14" s="123">
        <f>ProvenReoffending_AgeGroup7[[#This Row],[2024]]/ProvenReoffending_AgeGroup7[[#This Row],[2023]]-1</f>
        <v>2.858589892181973E-2</v>
      </c>
    </row>
    <row r="15" spans="1:17" ht="15" customHeight="1" x14ac:dyDescent="0.2">
      <c r="A15" s="174" t="s">
        <v>166</v>
      </c>
      <c r="B15" s="175" t="s">
        <v>161</v>
      </c>
      <c r="C15" s="115">
        <v>31.133478058458493</v>
      </c>
      <c r="D15" s="115">
        <v>29.999677260877206</v>
      </c>
      <c r="E15" s="115">
        <v>29.496566456361322</v>
      </c>
      <c r="F15" s="115">
        <v>29.383438391194083</v>
      </c>
      <c r="G15" s="115">
        <v>29.168202396433863</v>
      </c>
      <c r="H15" s="115">
        <v>28.028370419826409</v>
      </c>
      <c r="I15" s="115">
        <v>25.571522229269828</v>
      </c>
      <c r="J15" s="115">
        <v>24.36137582626667</v>
      </c>
      <c r="K15" s="115">
        <v>25.203406722841351</v>
      </c>
      <c r="L15" s="115">
        <v>26.295101293705208</v>
      </c>
      <c r="M15" s="115">
        <v>28.191129781866028</v>
      </c>
      <c r="N15" s="115">
        <f>ProvenReoffending_AgeGroup7[[#This Row],[2024]]-ProvenReoffending_AgeGroup7[[#This Row],[2014]]</f>
        <v>-2.9423482765924653</v>
      </c>
      <c r="O15" s="115">
        <f>ProvenReoffending_AgeGroup7[[#This Row],[2024]]-ProvenReoffending_AgeGroup7[[#This Row],[2023]]</f>
        <v>1.8960284881608196</v>
      </c>
    </row>
    <row r="16" spans="1:17" ht="15" customHeight="1" x14ac:dyDescent="0.2">
      <c r="A16" s="114" t="s">
        <v>166</v>
      </c>
      <c r="B16" s="39" t="s">
        <v>162</v>
      </c>
      <c r="C16" s="116">
        <v>3.5586122991499716</v>
      </c>
      <c r="D16" s="116">
        <v>3.6699299529034879</v>
      </c>
      <c r="E16" s="116">
        <v>3.7844923076923078</v>
      </c>
      <c r="F16" s="116">
        <v>4.0087027526484302</v>
      </c>
      <c r="G16" s="116">
        <v>4.0384251643102944</v>
      </c>
      <c r="H16" s="116">
        <v>3.9808367479356841</v>
      </c>
      <c r="I16" s="116">
        <v>3.7212014465716878</v>
      </c>
      <c r="J16" s="116">
        <v>3.5852791468045568</v>
      </c>
      <c r="K16" s="116">
        <v>3.6891349414626546</v>
      </c>
      <c r="L16" s="116">
        <v>4.0169543518529442</v>
      </c>
      <c r="M16" s="116">
        <v>4.7310973847323181</v>
      </c>
      <c r="N16" s="34">
        <f>ProvenReoffending_AgeGroup7[[#This Row],[2024]]/ProvenReoffending_AgeGroup7[[#This Row],[2014]]-1</f>
        <v>0.32947817492296427</v>
      </c>
      <c r="O16" s="34">
        <f>ProvenReoffending_AgeGroup7[[#This Row],[2024]]/ProvenReoffending_AgeGroup7[[#This Row],[2023]]-1</f>
        <v>0.17778221267312966</v>
      </c>
    </row>
    <row r="17" spans="1:15" ht="15" customHeight="1" x14ac:dyDescent="0.2">
      <c r="A17" s="114" t="s">
        <v>166</v>
      </c>
      <c r="B17" s="39" t="s">
        <v>163</v>
      </c>
      <c r="C17" s="117">
        <v>663973</v>
      </c>
      <c r="D17" s="117">
        <v>614038</v>
      </c>
      <c r="E17" s="117">
        <v>584231</v>
      </c>
      <c r="F17" s="117">
        <v>559659</v>
      </c>
      <c r="G17" s="117">
        <v>508151</v>
      </c>
      <c r="H17" s="117">
        <v>447872</v>
      </c>
      <c r="I17" s="117">
        <v>357053</v>
      </c>
      <c r="J17" s="117">
        <v>266250</v>
      </c>
      <c r="K17" s="117">
        <v>307862</v>
      </c>
      <c r="L17" s="117">
        <v>340465</v>
      </c>
      <c r="M17" s="117">
        <v>441946</v>
      </c>
      <c r="N17" s="34">
        <f>ProvenReoffending_AgeGroup7[[#This Row],[2024]]/ProvenReoffending_AgeGroup7[[#This Row],[2014]]-1</f>
        <v>-0.334391609297366</v>
      </c>
      <c r="O17" s="34">
        <f>ProvenReoffending_AgeGroup7[[#This Row],[2024]]/ProvenReoffending_AgeGroup7[[#This Row],[2023]]-1</f>
        <v>0.29806588048698113</v>
      </c>
    </row>
    <row r="18" spans="1:15" ht="15" customHeight="1" x14ac:dyDescent="0.2">
      <c r="A18" s="114" t="s">
        <v>166</v>
      </c>
      <c r="B18" s="39" t="s">
        <v>164</v>
      </c>
      <c r="C18" s="117">
        <v>186582</v>
      </c>
      <c r="D18" s="117">
        <v>167316</v>
      </c>
      <c r="E18" s="117">
        <v>154375</v>
      </c>
      <c r="F18" s="117">
        <v>139611</v>
      </c>
      <c r="G18" s="117">
        <v>125829</v>
      </c>
      <c r="H18" s="117">
        <v>112507</v>
      </c>
      <c r="I18" s="117">
        <v>95951</v>
      </c>
      <c r="J18" s="117">
        <v>74262</v>
      </c>
      <c r="K18" s="117">
        <v>83451</v>
      </c>
      <c r="L18" s="117">
        <v>84757</v>
      </c>
      <c r="M18" s="117">
        <v>93413</v>
      </c>
      <c r="N18" s="63">
        <f>ProvenReoffending_AgeGroup7[[#This Row],[2024]]/ProvenReoffending_AgeGroup7[[#This Row],[2014]]-1</f>
        <v>-0.49934613199558375</v>
      </c>
      <c r="O18" s="63">
        <f>ProvenReoffending_AgeGroup7[[#This Row],[2024]]/ProvenReoffending_AgeGroup7[[#This Row],[2023]]-1</f>
        <v>0.10212725792559896</v>
      </c>
    </row>
    <row r="19" spans="1:15" ht="15" customHeight="1" x14ac:dyDescent="0.2">
      <c r="A19" s="120" t="s">
        <v>166</v>
      </c>
      <c r="B19" s="121" t="s">
        <v>165</v>
      </c>
      <c r="C19" s="122">
        <v>599297</v>
      </c>
      <c r="D19" s="122">
        <v>557726</v>
      </c>
      <c r="E19" s="122">
        <v>523366</v>
      </c>
      <c r="F19" s="122">
        <v>475135</v>
      </c>
      <c r="G19" s="122">
        <v>431391</v>
      </c>
      <c r="H19" s="122">
        <v>401404</v>
      </c>
      <c r="I19" s="122">
        <v>375226</v>
      </c>
      <c r="J19" s="122">
        <v>304835</v>
      </c>
      <c r="K19" s="122">
        <v>331110</v>
      </c>
      <c r="L19" s="122">
        <v>322330</v>
      </c>
      <c r="M19" s="122">
        <v>331356</v>
      </c>
      <c r="N19" s="123">
        <f>ProvenReoffending_AgeGroup7[[#This Row],[2024]]/ProvenReoffending_AgeGroup7[[#This Row],[2014]]-1</f>
        <v>-0.44709217633327047</v>
      </c>
      <c r="O19" s="123">
        <f>ProvenReoffending_AgeGroup7[[#This Row],[2024]]/ProvenReoffending_AgeGroup7[[#This Row],[2023]]-1</f>
        <v>2.8002357832035418E-2</v>
      </c>
    </row>
    <row r="20" spans="1:15" ht="15" customHeight="1" x14ac:dyDescent="0.2">
      <c r="B20" s="65"/>
      <c r="C20" s="66"/>
      <c r="D20" s="66"/>
      <c r="E20" s="66"/>
      <c r="F20" s="66"/>
      <c r="G20" s="66"/>
      <c r="H20" s="66"/>
      <c r="I20" s="66"/>
      <c r="J20" s="66"/>
      <c r="K20" s="66"/>
      <c r="L20" s="66"/>
      <c r="M20" s="66"/>
    </row>
    <row r="21" spans="1:15" ht="15" customHeight="1" x14ac:dyDescent="0.2">
      <c r="C21" s="66"/>
      <c r="D21" s="66"/>
      <c r="E21" s="66"/>
      <c r="F21" s="66"/>
      <c r="G21" s="66"/>
      <c r="H21" s="66"/>
      <c r="I21" s="66"/>
      <c r="J21" s="66"/>
      <c r="K21" s="66"/>
      <c r="L21" s="66"/>
      <c r="M21" s="66"/>
    </row>
    <row r="23" spans="1:15" ht="15" customHeight="1" x14ac:dyDescent="0.2">
      <c r="C23" s="131"/>
      <c r="D23" s="131"/>
      <c r="E23" s="131"/>
      <c r="F23" s="131"/>
      <c r="G23" s="131"/>
      <c r="H23" s="131"/>
      <c r="I23" s="131"/>
      <c r="J23" s="131"/>
      <c r="K23" s="131"/>
      <c r="L23" s="131"/>
      <c r="M23" s="131"/>
    </row>
    <row r="24" spans="1:15" ht="15" customHeight="1" x14ac:dyDescent="0.2">
      <c r="C24" s="131"/>
      <c r="D24" s="131"/>
      <c r="E24" s="131"/>
      <c r="F24" s="131"/>
      <c r="G24" s="131"/>
      <c r="H24" s="131"/>
      <c r="I24" s="131"/>
      <c r="J24" s="131"/>
      <c r="K24" s="131"/>
      <c r="L24" s="131"/>
      <c r="M24" s="131"/>
    </row>
  </sheetData>
  <pageMargins left="0.70000000000000007" right="0.70000000000000007" top="0.75" bottom="0.75" header="0.30000000000000004" footer="0.30000000000000004"/>
  <pageSetup paperSize="0" fitToWidth="0" fitToHeight="0" orientation="portrait" horizontalDpi="0" verticalDpi="0" copies="0"/>
  <ignoredErrors>
    <ignoredError sqref="N15:O15 N10:O10" formula="1"/>
  </ignoredErrors>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ypeofContent_x0028_Local_x0029_ xmlns="26e84011-c2fe-4213-95e4-84250e855ae8" xsi:nil="true"/>
    <TaxCatchAll xmlns="d20dc752-e45b-4d1b-85e2-ad89d550b4ce" xsi:nil="true"/>
    <DataRequests xmlns="26e84011-c2fe-4213-95e4-84250e855ae8" xsi:nil="true"/>
    <IndexID xmlns="26e84011-c2fe-4213-95e4-84250e855ae8" xsi:nil="true"/>
    <EditItem xmlns="26e84011-c2fe-4213-95e4-84250e855ae8">
      <Url xsi:nil="true"/>
      <Description xsi:nil="true"/>
    </EditItem>
    <Preview xmlns="26e84011-c2fe-4213-95e4-84250e855ae8" xsi:nil="true"/>
    <lcf76f155ced4ddcb4097134ff3c332f xmlns="26e84011-c2fe-4213-95e4-84250e855ae8">
      <Terms xmlns="http://schemas.microsoft.com/office/infopath/2007/PartnerControls"/>
    </lcf76f155ced4ddcb4097134ff3c332f>
    <RequestSource xmlns="26e84011-c2fe-4213-95e4-84250e855ae8"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77396513BA1FD4CA14D6AB97EB90AC2" ma:contentTypeVersion="41" ma:contentTypeDescription="Create a new document." ma:contentTypeScope="" ma:versionID="31be37df10def5302e496ecb088202fa">
  <xsd:schema xmlns:xsd="http://www.w3.org/2001/XMLSchema" xmlns:xs="http://www.w3.org/2001/XMLSchema" xmlns:p="http://schemas.microsoft.com/office/2006/metadata/properties" xmlns:ns2="26e84011-c2fe-4213-95e4-84250e855ae8" xmlns:ns3="d20dc752-e45b-4d1b-85e2-ad89d550b4ce" targetNamespace="http://schemas.microsoft.com/office/2006/metadata/properties" ma:root="true" ma:fieldsID="9423801590183cbf9f22cb6f7daa6515" ns2:_="" ns3:_="">
    <xsd:import namespace="26e84011-c2fe-4213-95e4-84250e855ae8"/>
    <xsd:import namespace="d20dc752-e45b-4d1b-85e2-ad89d550b4ce"/>
    <xsd:element name="properties">
      <xsd:complexType>
        <xsd:sequence>
          <xsd:element name="documentManagement">
            <xsd:complexType>
              <xsd:all>
                <xsd:element ref="ns2:TypeofContent_x0028_Local_x0029_" minOccurs="0"/>
                <xsd:element ref="ns2:DataRequests" minOccurs="0"/>
                <xsd:element ref="ns2:RequestSource" minOccurs="0"/>
                <xsd:element ref="ns2:EditItem" minOccurs="0"/>
                <xsd:element ref="ns2:Preview" minOccurs="0"/>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IndexID"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e84011-c2fe-4213-95e4-84250e855ae8" elementFormDefault="qualified">
    <xsd:import namespace="http://schemas.microsoft.com/office/2006/documentManagement/types"/>
    <xsd:import namespace="http://schemas.microsoft.com/office/infopath/2007/PartnerControls"/>
    <xsd:element name="TypeofContent_x0028_Local_x0029_" ma:index="4" nillable="true" ma:displayName="Type of Content(Local)" ma:internalName="TypeofContent_x0028_Local_x0029_" ma:readOnly="false">
      <xsd:complexType>
        <xsd:complexContent>
          <xsd:extension base="dms:MultiChoice">
            <xsd:sequence>
              <xsd:element name="Value" maxOccurs="unbounded" minOccurs="0" nillable="true">
                <xsd:simpleType>
                  <xsd:restriction base="dms:Choice">
                    <xsd:enumeration value="Data Requests"/>
                    <xsd:enumeration value="Data Responses"/>
                    <xsd:enumeration value="Meeting Minutes"/>
                    <xsd:enumeration value="Raw Data"/>
                    <xsd:enumeration value="Analysis"/>
                    <xsd:enumeration value="Visuals"/>
                    <xsd:enumeration value="Code"/>
                    <xsd:enumeration value="Data Sharing Agreements"/>
                  </xsd:restriction>
                </xsd:simpleType>
              </xsd:element>
            </xsd:sequence>
          </xsd:extension>
        </xsd:complexContent>
      </xsd:complexType>
    </xsd:element>
    <xsd:element name="DataRequests" ma:index="5" nillable="true" ma:displayName="Data Requests" ma:internalName="DataRequests" ma:readOnly="false">
      <xsd:complexType>
        <xsd:complexContent>
          <xsd:extension base="dms:MultiChoice">
            <xsd:sequence>
              <xsd:element name="Value" maxOccurs="unbounded" minOccurs="0" nillable="true">
                <xsd:simpleType>
                  <xsd:restriction base="dms:Choice">
                    <xsd:enumeration value="Internal"/>
                    <xsd:enumeration value="External"/>
                  </xsd:restriction>
                </xsd:simpleType>
              </xsd:element>
            </xsd:sequence>
          </xsd:extension>
        </xsd:complexContent>
      </xsd:complexType>
    </xsd:element>
    <xsd:element name="RequestSource" ma:index="6" nillable="true" ma:displayName="Request Source" ma:format="Dropdown" ma:internalName="RequestSource" ma:readOnly="false">
      <xsd:simpleType>
        <xsd:restriction base="dms:Choice">
          <xsd:enumeration value="Internal"/>
          <xsd:enumeration value="External"/>
        </xsd:restriction>
      </xsd:simpleType>
    </xsd:element>
    <xsd:element name="EditItem" ma:index="7" nillable="true" ma:displayName="Edit Details" ma:format="Hyperlink" ma:hidden="true" ma:internalName="EditItem"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Preview" ma:index="8" nillable="true" ma:displayName="Preview" ma:internalName="Preview" ma:readOnly="false">
      <xsd:simpleType>
        <xsd:restriction base="dms:Unknow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95b7e4bc-7c04-4239-a3c8-056ff7db7bf8"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IndexID" ma:index="19" nillable="true" ma:displayName="IndexID" ma:internalName="IndexID" ma:readOnly="false" ma:percentage="FALSE">
      <xsd:simpleType>
        <xsd:restriction base="dms:Number"/>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0dc752-e45b-4d1b-85e2-ad89d550b4ce"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261400f4-19d0-4ef7-b506-55797531aa1a}" ma:internalName="TaxCatchAll" ma:showField="CatchAllData" ma:web="d20dc752-e45b-4d1b-85e2-ad89d550b4c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0DC08FA-C2D8-4CFA-A303-944129305FD8}">
  <ds:schemaRefs>
    <ds:schemaRef ds:uri="d20dc752-e45b-4d1b-85e2-ad89d550b4ce"/>
    <ds:schemaRef ds:uri="http://schemas.microsoft.com/office/2006/metadata/properties"/>
    <ds:schemaRef ds:uri="http://purl.org/dc/elements/1.1/"/>
    <ds:schemaRef ds:uri="http://schemas.openxmlformats.org/package/2006/metadata/core-properties"/>
    <ds:schemaRef ds:uri="http://www.w3.org/XML/1998/namespace"/>
    <ds:schemaRef ds:uri="http://schemas.microsoft.com/office/2006/documentManagement/types"/>
    <ds:schemaRef ds:uri="26e84011-c2fe-4213-95e4-84250e855ae8"/>
    <ds:schemaRef ds:uri="http://schemas.microsoft.com/office/infopath/2007/PartnerControls"/>
    <ds:schemaRef ds:uri="http://purl.org/dc/dcmitype/"/>
    <ds:schemaRef ds:uri="http://purl.org/dc/terms/"/>
  </ds:schemaRefs>
</ds:datastoreItem>
</file>

<file path=customXml/itemProps2.xml><?xml version="1.0" encoding="utf-8"?>
<ds:datastoreItem xmlns:ds="http://schemas.openxmlformats.org/officeDocument/2006/customXml" ds:itemID="{26D66D20-F145-4459-A7A5-DCC338ABCC05}">
  <ds:schemaRefs>
    <ds:schemaRef ds:uri="http://schemas.microsoft.com/sharepoint/v3/contenttype/forms"/>
  </ds:schemaRefs>
</ds:datastoreItem>
</file>

<file path=customXml/itemProps3.xml><?xml version="1.0" encoding="utf-8"?>
<ds:datastoreItem xmlns:ds="http://schemas.openxmlformats.org/officeDocument/2006/customXml" ds:itemID="{7BAEE961-DAF1-4674-9AD8-D7C515ED058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e84011-c2fe-4213-95e4-84250e855ae8"/>
    <ds:schemaRef ds:uri="d20dc752-e45b-4d1b-85e2-ad89d550b4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Cover</vt:lpstr>
      <vt:lpstr>Notes</vt:lpstr>
      <vt:lpstr>10.1</vt:lpstr>
      <vt:lpstr>10.2</vt:lpstr>
      <vt:lpstr>10.3</vt:lpstr>
      <vt:lpstr>10.4</vt:lpstr>
      <vt:lpstr>10.5</vt:lpstr>
      <vt:lpstr>10.6</vt:lpstr>
      <vt:lpstr>10.7</vt:lpstr>
      <vt:lpstr>10.8</vt:lpstr>
      <vt:lpstr>10.9</vt:lpstr>
      <vt:lpstr>Stop_and_Searches_Outcome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Hussain</dc:creator>
  <cp:keywords/>
  <dc:description/>
  <cp:lastModifiedBy>Kennedy, Stephen (YJB)</cp:lastModifiedBy>
  <cp:revision/>
  <dcterms:created xsi:type="dcterms:W3CDTF">2014-01-15T16:45:16Z</dcterms:created>
  <dcterms:modified xsi:type="dcterms:W3CDTF">2026-01-28T15:10:23Z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0x010100777396513BA1FD4CA14D6AB97EB90AC2</vt:lpwstr>
  </property>
  <property fmtid="{D5CDD505-2E9C-101B-9397-08002B2CF9AE}" pid="3" name="MediaServiceImageTags">
    <vt:lpwstr/>
  </property>
  <property fmtid="{D5CDD505-2E9C-101B-9397-08002B2CF9AE}" pid="4" name="_ExtendedDescription">
    <vt:lpwstr/>
  </property>
</Properties>
</file>